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DD17" lockStructure="1"/>
  <bookViews>
    <workbookView xWindow="240" yWindow="105" windowWidth="14805" windowHeight="8010" tabRatio="842"/>
  </bookViews>
  <sheets>
    <sheet name="Hand Rub Report" sheetId="1" r:id="rId1"/>
    <sheet name="Limitations of data" sheetId="3" r:id="rId2"/>
    <sheet name="DataOut" sheetId="9" state="hidden" r:id="rId3"/>
    <sheet name="DataByYear" sheetId="7" state="hidden" r:id="rId4"/>
    <sheet name="DataByQuarter" sheetId="8" state="hidden" r:id="rId5"/>
    <sheet name="Products" sheetId="6" state="hidden" r:id="rId6"/>
    <sheet name="Comments" sheetId="5" state="hidden" r:id="rId7"/>
    <sheet name="Compstat" sheetId="10" state="hidden" r:id="rId8"/>
  </sheets>
  <calcPr calcId="145621"/>
</workbook>
</file>

<file path=xl/calcChain.xml><?xml version="1.0" encoding="utf-8"?>
<calcChain xmlns="http://schemas.openxmlformats.org/spreadsheetml/2006/main">
  <c r="C7"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6"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 i="9"/>
  <c r="C5" i="9"/>
  <c r="AQ16" i="9" l="1"/>
  <c r="AL16" i="9" s="1"/>
  <c r="AT16" i="9"/>
  <c r="A1822" i="8" l="1"/>
  <c r="B1822" i="8"/>
  <c r="I1822" i="8"/>
  <c r="I1786" i="8" l="1"/>
  <c r="I1787" i="8"/>
  <c r="I1788" i="8"/>
  <c r="I1789" i="8"/>
  <c r="I1790" i="8"/>
  <c r="I1791" i="8"/>
  <c r="I1792" i="8"/>
  <c r="I1793" i="8"/>
  <c r="I1794" i="8"/>
  <c r="I1795" i="8"/>
  <c r="I1796" i="8"/>
  <c r="I1797" i="8"/>
  <c r="I1798" i="8"/>
  <c r="I1799" i="8"/>
  <c r="I1800" i="8"/>
  <c r="I1801" i="8"/>
  <c r="I1802" i="8"/>
  <c r="I1803" i="8"/>
  <c r="I1804" i="8"/>
  <c r="I1805" i="8"/>
  <c r="I1806" i="8"/>
  <c r="I1807" i="8"/>
  <c r="I1808" i="8"/>
  <c r="I1809" i="8"/>
  <c r="I1810" i="8"/>
  <c r="I1811" i="8"/>
  <c r="I1812" i="8"/>
  <c r="I1813" i="8"/>
  <c r="I1814" i="8"/>
  <c r="I1815" i="8"/>
  <c r="I1816" i="8"/>
  <c r="I1817" i="8"/>
  <c r="I1818" i="8"/>
  <c r="I1819" i="8"/>
  <c r="I1820" i="8"/>
  <c r="I1821" i="8"/>
  <c r="A1786" i="8"/>
  <c r="B1786" i="8"/>
  <c r="A1787" i="8"/>
  <c r="B1787" i="8"/>
  <c r="A1788" i="8"/>
  <c r="B1788" i="8"/>
  <c r="A1789" i="8"/>
  <c r="B1789" i="8"/>
  <c r="A1790" i="8"/>
  <c r="B1790" i="8"/>
  <c r="A1791" i="8"/>
  <c r="B1791" i="8"/>
  <c r="A1792" i="8"/>
  <c r="B1792" i="8"/>
  <c r="A1793" i="8"/>
  <c r="B1793" i="8"/>
  <c r="A1794" i="8"/>
  <c r="B1794" i="8"/>
  <c r="A1795" i="8"/>
  <c r="B1795" i="8"/>
  <c r="A1796" i="8"/>
  <c r="B1796" i="8"/>
  <c r="A1797" i="8"/>
  <c r="B1797" i="8"/>
  <c r="A1798" i="8"/>
  <c r="B1798" i="8"/>
  <c r="A1799" i="8"/>
  <c r="B1799" i="8"/>
  <c r="A1800" i="8"/>
  <c r="B1800" i="8"/>
  <c r="A1801" i="8"/>
  <c r="B1801" i="8"/>
  <c r="A1802" i="8"/>
  <c r="B1802" i="8"/>
  <c r="A1803" i="8"/>
  <c r="B1803" i="8"/>
  <c r="A1804" i="8"/>
  <c r="B1804" i="8"/>
  <c r="A1805" i="8"/>
  <c r="B1805" i="8"/>
  <c r="A1806" i="8"/>
  <c r="B1806" i="8"/>
  <c r="A1807" i="8"/>
  <c r="B1807" i="8"/>
  <c r="A1808" i="8"/>
  <c r="B1808" i="8"/>
  <c r="A1809" i="8"/>
  <c r="B1809" i="8"/>
  <c r="A1810" i="8"/>
  <c r="B1810" i="8"/>
  <c r="A1811" i="8"/>
  <c r="B1811" i="8"/>
  <c r="A1812" i="8"/>
  <c r="B1812" i="8"/>
  <c r="A1813" i="8"/>
  <c r="B1813" i="8"/>
  <c r="A1814" i="8"/>
  <c r="B1814" i="8"/>
  <c r="A1815" i="8"/>
  <c r="B1815" i="8"/>
  <c r="A1816" i="8"/>
  <c r="B1816" i="8"/>
  <c r="A1817" i="8"/>
  <c r="B1817" i="8"/>
  <c r="A1818" i="8"/>
  <c r="B1818" i="8"/>
  <c r="A1819" i="8"/>
  <c r="B1819" i="8"/>
  <c r="A1820" i="8"/>
  <c r="B1820" i="8"/>
  <c r="A1821" i="8"/>
  <c r="B1821" i="8"/>
  <c r="G496" i="7"/>
  <c r="G497" i="7"/>
  <c r="G498" i="7"/>
  <c r="G499" i="7"/>
  <c r="G500" i="7"/>
  <c r="A496" i="7"/>
  <c r="B496" i="7"/>
  <c r="A497" i="7"/>
  <c r="B497" i="7"/>
  <c r="A498" i="7"/>
  <c r="B498" i="7"/>
  <c r="A499" i="7"/>
  <c r="B499" i="7"/>
  <c r="A500" i="7"/>
  <c r="B500" i="7"/>
  <c r="T16" i="9" l="1"/>
  <c r="U16" i="9"/>
  <c r="R16" i="9"/>
  <c r="A1751" i="8"/>
  <c r="B1751" i="8"/>
  <c r="A1752" i="8"/>
  <c r="B1752" i="8"/>
  <c r="A1753" i="8"/>
  <c r="B1753" i="8"/>
  <c r="A1754" i="8"/>
  <c r="B1754" i="8"/>
  <c r="A1755" i="8"/>
  <c r="B1755" i="8"/>
  <c r="A1756" i="8"/>
  <c r="B1756" i="8"/>
  <c r="A1757" i="8"/>
  <c r="B1757" i="8"/>
  <c r="A1758" i="8"/>
  <c r="B1758" i="8"/>
  <c r="A1759" i="8"/>
  <c r="B1759" i="8"/>
  <c r="A1760" i="8"/>
  <c r="B1760" i="8"/>
  <c r="A1761" i="8"/>
  <c r="B1761" i="8"/>
  <c r="A1762" i="8"/>
  <c r="B1762" i="8"/>
  <c r="A1763" i="8"/>
  <c r="B1763" i="8"/>
  <c r="A1764" i="8"/>
  <c r="B1764" i="8"/>
  <c r="A1765" i="8"/>
  <c r="B1765" i="8"/>
  <c r="A1766" i="8"/>
  <c r="B1766" i="8"/>
  <c r="A1767" i="8"/>
  <c r="B1767" i="8"/>
  <c r="A1768" i="8"/>
  <c r="B1768" i="8"/>
  <c r="A1769" i="8"/>
  <c r="B1769" i="8"/>
  <c r="A1770" i="8"/>
  <c r="B1770" i="8"/>
  <c r="A1771" i="8"/>
  <c r="B1771" i="8"/>
  <c r="A1772" i="8"/>
  <c r="B1772" i="8"/>
  <c r="A1773" i="8"/>
  <c r="B1773" i="8"/>
  <c r="A1774" i="8"/>
  <c r="B1774" i="8"/>
  <c r="A1775" i="8"/>
  <c r="B1775" i="8"/>
  <c r="A1776" i="8"/>
  <c r="B1776" i="8"/>
  <c r="A1777" i="8"/>
  <c r="B1777" i="8"/>
  <c r="A1778" i="8"/>
  <c r="B1778" i="8"/>
  <c r="A1779" i="8"/>
  <c r="B1779" i="8"/>
  <c r="A1780" i="8"/>
  <c r="B1780" i="8"/>
  <c r="A1781" i="8"/>
  <c r="B1781" i="8"/>
  <c r="A1782" i="8"/>
  <c r="B1782" i="8"/>
  <c r="A1783" i="8"/>
  <c r="B1783" i="8"/>
  <c r="A1784" i="8"/>
  <c r="B1784" i="8"/>
  <c r="A1785" i="8"/>
  <c r="B1785" i="8"/>
  <c r="I1751" i="8"/>
  <c r="I1752" i="8"/>
  <c r="I1753" i="8"/>
  <c r="I1754" i="8"/>
  <c r="I1755" i="8"/>
  <c r="I1756" i="8"/>
  <c r="I1757" i="8"/>
  <c r="I1758" i="8"/>
  <c r="I1759" i="8"/>
  <c r="I1760" i="8"/>
  <c r="I1761" i="8"/>
  <c r="I1762" i="8"/>
  <c r="I1763" i="8"/>
  <c r="I1764" i="8"/>
  <c r="I1765" i="8"/>
  <c r="I1766" i="8"/>
  <c r="I1767" i="8"/>
  <c r="I1768" i="8"/>
  <c r="I1769" i="8"/>
  <c r="I1770" i="8"/>
  <c r="I1771" i="8"/>
  <c r="I1772" i="8"/>
  <c r="I1773" i="8"/>
  <c r="I1774" i="8"/>
  <c r="I1775" i="8"/>
  <c r="I1776" i="8"/>
  <c r="I1777" i="8"/>
  <c r="I1778" i="8"/>
  <c r="I1779" i="8"/>
  <c r="I1780" i="8"/>
  <c r="I1781" i="8"/>
  <c r="I1782" i="8"/>
  <c r="I1783" i="8"/>
  <c r="I1784" i="8"/>
  <c r="I1785" i="8"/>
  <c r="A467" i="7"/>
  <c r="B467" i="7"/>
  <c r="A468" i="7"/>
  <c r="B468" i="7"/>
  <c r="A469" i="7"/>
  <c r="B469" i="7"/>
  <c r="A470" i="7"/>
  <c r="B470" i="7"/>
  <c r="A471" i="7"/>
  <c r="B471" i="7"/>
  <c r="A472" i="7"/>
  <c r="B472" i="7"/>
  <c r="A473" i="7"/>
  <c r="B473" i="7"/>
  <c r="A474" i="7"/>
  <c r="B474" i="7"/>
  <c r="A475" i="7"/>
  <c r="B475" i="7"/>
  <c r="A476" i="7"/>
  <c r="B476" i="7"/>
  <c r="A477" i="7"/>
  <c r="B477" i="7"/>
  <c r="A478" i="7"/>
  <c r="B478" i="7"/>
  <c r="A479" i="7"/>
  <c r="B479" i="7"/>
  <c r="A480" i="7"/>
  <c r="B480" i="7"/>
  <c r="A481" i="7"/>
  <c r="B481" i="7"/>
  <c r="A482" i="7"/>
  <c r="B482" i="7"/>
  <c r="A483" i="7"/>
  <c r="B483" i="7"/>
  <c r="A484" i="7"/>
  <c r="B484" i="7"/>
  <c r="A485" i="7"/>
  <c r="B485" i="7"/>
  <c r="A486" i="7"/>
  <c r="B486" i="7"/>
  <c r="A487" i="7"/>
  <c r="B487" i="7"/>
  <c r="A488" i="7"/>
  <c r="B488" i="7"/>
  <c r="A489" i="7"/>
  <c r="B489" i="7"/>
  <c r="A490" i="7"/>
  <c r="B490" i="7"/>
  <c r="A491" i="7"/>
  <c r="B491" i="7"/>
  <c r="A492" i="7"/>
  <c r="B492" i="7"/>
  <c r="A493" i="7"/>
  <c r="B493" i="7"/>
  <c r="A494" i="7"/>
  <c r="B494" i="7"/>
  <c r="A495" i="7"/>
  <c r="B495"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V16" i="9" l="1"/>
  <c r="T31" i="9" s="1"/>
  <c r="A1745" i="8"/>
  <c r="B1745" i="8"/>
  <c r="A1746" i="8"/>
  <c r="B1746" i="8"/>
  <c r="A1747" i="8"/>
  <c r="B1747" i="8"/>
  <c r="A1748" i="8"/>
  <c r="B1748" i="8"/>
  <c r="A1749" i="8"/>
  <c r="B1749" i="8"/>
  <c r="A1750" i="8"/>
  <c r="B1750" i="8"/>
  <c r="I1745" i="8"/>
  <c r="I1746" i="8"/>
  <c r="I1747" i="8"/>
  <c r="I1748" i="8"/>
  <c r="I1749" i="8"/>
  <c r="I1750" i="8"/>
  <c r="C29" i="1" l="1"/>
  <c r="C13" i="1" s="1"/>
  <c r="A1711" i="8"/>
  <c r="B1711" i="8"/>
  <c r="A1712" i="8"/>
  <c r="B1712" i="8"/>
  <c r="A1713" i="8"/>
  <c r="B1713" i="8"/>
  <c r="A1714" i="8"/>
  <c r="B1714" i="8"/>
  <c r="A1715" i="8"/>
  <c r="B1715" i="8"/>
  <c r="A1716" i="8"/>
  <c r="B1716" i="8"/>
  <c r="A1717" i="8"/>
  <c r="B1717" i="8"/>
  <c r="A1718" i="8"/>
  <c r="B1718" i="8"/>
  <c r="A1719" i="8"/>
  <c r="B1719" i="8"/>
  <c r="A1720" i="8"/>
  <c r="B1720" i="8"/>
  <c r="A1721" i="8"/>
  <c r="B1721" i="8"/>
  <c r="A1722" i="8"/>
  <c r="B1722" i="8"/>
  <c r="A1723" i="8"/>
  <c r="B1723" i="8"/>
  <c r="A1724" i="8"/>
  <c r="B1724" i="8"/>
  <c r="A1725" i="8"/>
  <c r="B1725" i="8"/>
  <c r="A1726" i="8"/>
  <c r="B1726" i="8"/>
  <c r="A1727" i="8"/>
  <c r="B1727" i="8"/>
  <c r="A1728" i="8"/>
  <c r="B1728" i="8"/>
  <c r="A1729" i="8"/>
  <c r="B1729" i="8"/>
  <c r="A1730" i="8"/>
  <c r="B1730" i="8"/>
  <c r="A1731" i="8"/>
  <c r="B1731" i="8"/>
  <c r="A1732" i="8"/>
  <c r="B1732" i="8"/>
  <c r="A1733" i="8"/>
  <c r="B1733" i="8"/>
  <c r="A1734" i="8"/>
  <c r="B1734" i="8"/>
  <c r="A1735" i="8"/>
  <c r="B1735" i="8"/>
  <c r="A1736" i="8"/>
  <c r="B1736" i="8"/>
  <c r="A1737" i="8"/>
  <c r="B1737" i="8"/>
  <c r="A1738" i="8"/>
  <c r="B1738" i="8"/>
  <c r="A1739" i="8"/>
  <c r="B1739" i="8"/>
  <c r="A1740" i="8"/>
  <c r="B1740" i="8"/>
  <c r="A1741" i="8"/>
  <c r="B1741" i="8"/>
  <c r="A1742" i="8"/>
  <c r="B1742" i="8"/>
  <c r="A1743" i="8"/>
  <c r="B1743" i="8"/>
  <c r="A1744" i="8"/>
  <c r="B1744" i="8"/>
  <c r="I1711" i="8"/>
  <c r="I1712" i="8"/>
  <c r="I1713" i="8"/>
  <c r="I1714" i="8"/>
  <c r="I1715" i="8"/>
  <c r="I1716" i="8"/>
  <c r="I1717" i="8"/>
  <c r="I1718" i="8"/>
  <c r="I1719" i="8"/>
  <c r="I1720" i="8"/>
  <c r="I1721" i="8"/>
  <c r="I1722" i="8"/>
  <c r="I1723" i="8"/>
  <c r="I1724" i="8"/>
  <c r="I1725" i="8"/>
  <c r="I1726" i="8"/>
  <c r="I1727" i="8"/>
  <c r="I1728" i="8"/>
  <c r="I1729" i="8"/>
  <c r="I1730" i="8"/>
  <c r="I1731" i="8"/>
  <c r="I1732" i="8"/>
  <c r="I1733" i="8"/>
  <c r="I1734" i="8"/>
  <c r="I1735" i="8"/>
  <c r="I1736" i="8"/>
  <c r="I1737" i="8"/>
  <c r="I1738" i="8"/>
  <c r="I1739" i="8"/>
  <c r="I1740" i="8"/>
  <c r="I1741" i="8"/>
  <c r="I1742" i="8"/>
  <c r="I1743" i="8"/>
  <c r="I1744" i="8"/>
  <c r="G465" i="7"/>
  <c r="G466" i="7"/>
  <c r="A465" i="7"/>
  <c r="B465" i="7"/>
  <c r="A466" i="7"/>
  <c r="B466" i="7"/>
  <c r="I1682" i="8" l="1"/>
  <c r="I1683" i="8"/>
  <c r="I1684" i="8"/>
  <c r="I1685" i="8"/>
  <c r="I1686" i="8"/>
  <c r="I1687" i="8"/>
  <c r="I1688" i="8"/>
  <c r="I1689" i="8"/>
  <c r="I1690" i="8"/>
  <c r="I1691" i="8"/>
  <c r="I1692" i="8"/>
  <c r="I1693" i="8"/>
  <c r="I1694" i="8"/>
  <c r="I1695" i="8"/>
  <c r="I1696" i="8"/>
  <c r="I1697" i="8"/>
  <c r="I1698" i="8"/>
  <c r="I1699" i="8"/>
  <c r="I1700" i="8"/>
  <c r="I1701" i="8"/>
  <c r="I1702" i="8"/>
  <c r="I1703" i="8"/>
  <c r="I1704" i="8"/>
  <c r="I1705" i="8"/>
  <c r="I1706" i="8"/>
  <c r="I1707" i="8"/>
  <c r="I1708" i="8"/>
  <c r="I1709" i="8"/>
  <c r="I1710" i="8"/>
  <c r="A1682" i="8"/>
  <c r="B1682" i="8"/>
  <c r="A1683" i="8"/>
  <c r="B1683" i="8"/>
  <c r="A1684" i="8"/>
  <c r="B1684" i="8"/>
  <c r="A1685" i="8"/>
  <c r="B1685" i="8"/>
  <c r="A1686" i="8"/>
  <c r="B1686" i="8"/>
  <c r="A1687" i="8"/>
  <c r="B1687" i="8"/>
  <c r="A1688" i="8"/>
  <c r="B1688" i="8"/>
  <c r="A1689" i="8"/>
  <c r="B1689" i="8"/>
  <c r="A1690" i="8"/>
  <c r="B1690" i="8"/>
  <c r="A1691" i="8"/>
  <c r="B1691" i="8"/>
  <c r="A1692" i="8"/>
  <c r="B1692" i="8"/>
  <c r="A1693" i="8"/>
  <c r="B1693" i="8"/>
  <c r="A1694" i="8"/>
  <c r="B1694" i="8"/>
  <c r="A1695" i="8"/>
  <c r="B1695" i="8"/>
  <c r="A1696" i="8"/>
  <c r="B1696" i="8"/>
  <c r="A1697" i="8"/>
  <c r="B1697" i="8"/>
  <c r="A1698" i="8"/>
  <c r="B1698" i="8"/>
  <c r="A1699" i="8"/>
  <c r="B1699" i="8"/>
  <c r="A1700" i="8"/>
  <c r="B1700" i="8"/>
  <c r="A1701" i="8"/>
  <c r="B1701" i="8"/>
  <c r="A1702" i="8"/>
  <c r="B1702" i="8"/>
  <c r="A1703" i="8"/>
  <c r="B1703" i="8"/>
  <c r="A1704" i="8"/>
  <c r="B1704" i="8"/>
  <c r="A1705" i="8"/>
  <c r="B1705" i="8"/>
  <c r="A1706" i="8"/>
  <c r="B1706" i="8"/>
  <c r="A1707" i="8"/>
  <c r="B1707" i="8"/>
  <c r="A1708" i="8"/>
  <c r="B1708" i="8"/>
  <c r="A1709" i="8"/>
  <c r="B1709" i="8"/>
  <c r="A1710" i="8"/>
  <c r="B1710" i="8"/>
  <c r="A464" i="7"/>
  <c r="B464" i="7"/>
  <c r="G464" i="7"/>
  <c r="J33" i="5" l="1"/>
  <c r="I1652" i="8"/>
  <c r="I1653" i="8"/>
  <c r="I1654" i="8"/>
  <c r="I1655" i="8"/>
  <c r="I1656" i="8"/>
  <c r="I1657" i="8"/>
  <c r="I1658" i="8"/>
  <c r="I1659" i="8"/>
  <c r="I1660" i="8"/>
  <c r="I1661" i="8"/>
  <c r="I1662" i="8"/>
  <c r="I1663" i="8"/>
  <c r="I1664" i="8"/>
  <c r="I1665" i="8"/>
  <c r="I1666" i="8"/>
  <c r="I1667" i="8"/>
  <c r="I1668" i="8"/>
  <c r="I1669" i="8"/>
  <c r="I1670" i="8"/>
  <c r="I1671" i="8"/>
  <c r="I1672" i="8"/>
  <c r="I1673" i="8"/>
  <c r="I1674" i="8"/>
  <c r="I1675" i="8"/>
  <c r="I1676" i="8"/>
  <c r="I1677" i="8"/>
  <c r="I1678" i="8"/>
  <c r="I1679" i="8"/>
  <c r="I1680" i="8"/>
  <c r="I1681" i="8"/>
  <c r="A1652" i="8"/>
  <c r="B1652" i="8"/>
  <c r="A1653" i="8"/>
  <c r="B1653" i="8"/>
  <c r="A1654" i="8"/>
  <c r="B1654" i="8"/>
  <c r="A1655" i="8"/>
  <c r="B1655" i="8"/>
  <c r="A1656" i="8"/>
  <c r="B1656" i="8"/>
  <c r="A1657" i="8"/>
  <c r="B1657" i="8"/>
  <c r="A1658" i="8"/>
  <c r="B1658" i="8"/>
  <c r="A1659" i="8"/>
  <c r="B1659" i="8"/>
  <c r="A1660" i="8"/>
  <c r="B1660" i="8"/>
  <c r="A1661" i="8"/>
  <c r="B1661" i="8"/>
  <c r="A1662" i="8"/>
  <c r="B1662" i="8"/>
  <c r="A1663" i="8"/>
  <c r="B1663" i="8"/>
  <c r="A1664" i="8"/>
  <c r="B1664" i="8"/>
  <c r="A1665" i="8"/>
  <c r="B1665" i="8"/>
  <c r="A1666" i="8"/>
  <c r="B1666" i="8"/>
  <c r="A1667" i="8"/>
  <c r="B1667" i="8"/>
  <c r="A1668" i="8"/>
  <c r="B1668" i="8"/>
  <c r="A1669" i="8"/>
  <c r="B1669" i="8"/>
  <c r="A1670" i="8"/>
  <c r="B1670" i="8"/>
  <c r="A1671" i="8"/>
  <c r="B1671" i="8"/>
  <c r="A1672" i="8"/>
  <c r="B1672" i="8"/>
  <c r="A1673" i="8"/>
  <c r="B1673" i="8"/>
  <c r="A1674" i="8"/>
  <c r="B1674" i="8"/>
  <c r="A1675" i="8"/>
  <c r="B1675" i="8"/>
  <c r="A1676" i="8"/>
  <c r="B1676" i="8"/>
  <c r="A1677" i="8"/>
  <c r="B1677" i="8"/>
  <c r="A1678" i="8"/>
  <c r="B1678" i="8"/>
  <c r="A1679" i="8"/>
  <c r="B1679" i="8"/>
  <c r="A1680" i="8"/>
  <c r="B1680" i="8"/>
  <c r="A1681" i="8"/>
  <c r="B1681" i="8"/>
  <c r="G456" i="7"/>
  <c r="G457" i="7"/>
  <c r="G458" i="7"/>
  <c r="G459" i="7"/>
  <c r="G460" i="7"/>
  <c r="G461" i="7"/>
  <c r="G462" i="7"/>
  <c r="G463" i="7"/>
  <c r="A456" i="7"/>
  <c r="B456" i="7"/>
  <c r="A457" i="7"/>
  <c r="B457" i="7"/>
  <c r="A458" i="7"/>
  <c r="B458" i="7"/>
  <c r="A459" i="7"/>
  <c r="B459" i="7"/>
  <c r="A460" i="7"/>
  <c r="B460" i="7"/>
  <c r="A461" i="7"/>
  <c r="B461" i="7"/>
  <c r="A462" i="7"/>
  <c r="B462" i="7"/>
  <c r="A463" i="7"/>
  <c r="B463" i="7"/>
  <c r="AT5" i="9" l="1"/>
  <c r="AU5" i="9"/>
  <c r="AT6" i="9"/>
  <c r="AU6" i="9"/>
  <c r="AT7" i="9"/>
  <c r="AT8" i="9"/>
  <c r="AT9" i="9"/>
  <c r="AT10" i="9"/>
  <c r="AT11" i="9"/>
  <c r="AT12" i="9"/>
  <c r="AT13" i="9"/>
  <c r="AT14" i="9"/>
  <c r="AT15" i="9"/>
  <c r="AS5" i="9"/>
  <c r="AV5" i="9" s="1"/>
  <c r="AS4" i="9"/>
  <c r="AV4" i="9" s="1"/>
  <c r="AU4" i="9"/>
  <c r="AT4" i="9"/>
  <c r="AY4" i="9" l="1"/>
  <c r="AW4" i="9" s="1"/>
  <c r="AY5" i="9"/>
  <c r="AW5" i="9" s="1"/>
  <c r="AQ14" i="9"/>
  <c r="AL14" i="9" s="1"/>
  <c r="AQ15" i="9"/>
  <c r="AL15" i="9" s="1"/>
  <c r="AQ13" i="9"/>
  <c r="U15" i="9" l="1"/>
  <c r="T15" i="9"/>
  <c r="R15" i="9"/>
  <c r="I1630" i="8"/>
  <c r="I1631" i="8"/>
  <c r="I1632" i="8"/>
  <c r="I1633" i="8"/>
  <c r="I1634" i="8"/>
  <c r="I1635" i="8"/>
  <c r="I1636" i="8"/>
  <c r="I1637" i="8"/>
  <c r="I1638" i="8"/>
  <c r="I1639" i="8"/>
  <c r="I1640" i="8"/>
  <c r="I1641" i="8"/>
  <c r="I1642" i="8"/>
  <c r="I1643" i="8"/>
  <c r="I1644" i="8"/>
  <c r="I1645" i="8"/>
  <c r="I1646" i="8"/>
  <c r="I1647" i="8"/>
  <c r="I1648" i="8"/>
  <c r="I1649" i="8"/>
  <c r="I1650" i="8"/>
  <c r="I1651" i="8"/>
  <c r="A1630" i="8"/>
  <c r="B1630" i="8"/>
  <c r="A1631" i="8"/>
  <c r="B1631" i="8"/>
  <c r="A1632" i="8"/>
  <c r="B1632" i="8"/>
  <c r="A1633" i="8"/>
  <c r="B1633" i="8"/>
  <c r="A1634" i="8"/>
  <c r="B1634" i="8"/>
  <c r="A1635" i="8"/>
  <c r="B1635" i="8"/>
  <c r="A1636" i="8"/>
  <c r="B1636" i="8"/>
  <c r="A1637" i="8"/>
  <c r="B1637" i="8"/>
  <c r="A1638" i="8"/>
  <c r="B1638" i="8"/>
  <c r="A1639" i="8"/>
  <c r="B1639" i="8"/>
  <c r="A1640" i="8"/>
  <c r="B1640" i="8"/>
  <c r="A1641" i="8"/>
  <c r="B1641" i="8"/>
  <c r="A1642" i="8"/>
  <c r="B1642" i="8"/>
  <c r="A1643" i="8"/>
  <c r="B1643" i="8"/>
  <c r="A1644" i="8"/>
  <c r="B1644" i="8"/>
  <c r="A1645" i="8"/>
  <c r="B1645" i="8"/>
  <c r="A1646" i="8"/>
  <c r="B1646" i="8"/>
  <c r="A1647" i="8"/>
  <c r="B1647" i="8"/>
  <c r="A1648" i="8"/>
  <c r="B1648" i="8"/>
  <c r="A1649" i="8"/>
  <c r="B1649" i="8"/>
  <c r="A1650" i="8"/>
  <c r="B1650" i="8"/>
  <c r="A1651" i="8"/>
  <c r="B1651" i="8"/>
  <c r="G436" i="7"/>
  <c r="G437" i="7"/>
  <c r="G438" i="7"/>
  <c r="G439" i="7"/>
  <c r="G440" i="7"/>
  <c r="G441" i="7"/>
  <c r="G442" i="7"/>
  <c r="G443" i="7"/>
  <c r="G444" i="7"/>
  <c r="G445" i="7"/>
  <c r="G446" i="7"/>
  <c r="G447" i="7"/>
  <c r="G448" i="7"/>
  <c r="G449" i="7"/>
  <c r="G450" i="7"/>
  <c r="G451" i="7"/>
  <c r="G452" i="7"/>
  <c r="G453" i="7"/>
  <c r="G454" i="7"/>
  <c r="G455" i="7"/>
  <c r="A436" i="7"/>
  <c r="B436" i="7"/>
  <c r="A437" i="7"/>
  <c r="B437" i="7"/>
  <c r="A438" i="7"/>
  <c r="B438" i="7"/>
  <c r="A439" i="7"/>
  <c r="B439" i="7"/>
  <c r="A440" i="7"/>
  <c r="B440" i="7"/>
  <c r="A441" i="7"/>
  <c r="B441" i="7"/>
  <c r="A442" i="7"/>
  <c r="B442" i="7"/>
  <c r="A443" i="7"/>
  <c r="B443" i="7"/>
  <c r="A444" i="7"/>
  <c r="B444" i="7"/>
  <c r="A445" i="7"/>
  <c r="B445" i="7"/>
  <c r="A446" i="7"/>
  <c r="B446" i="7"/>
  <c r="A447" i="7"/>
  <c r="B447" i="7"/>
  <c r="A448" i="7"/>
  <c r="B448" i="7"/>
  <c r="A449" i="7"/>
  <c r="B449" i="7"/>
  <c r="A450" i="7"/>
  <c r="B450" i="7"/>
  <c r="A451" i="7"/>
  <c r="B451" i="7"/>
  <c r="A452" i="7"/>
  <c r="B452" i="7"/>
  <c r="A453" i="7"/>
  <c r="B453" i="7"/>
  <c r="A454" i="7"/>
  <c r="B454" i="7"/>
  <c r="A455" i="7"/>
  <c r="B455" i="7"/>
  <c r="V15" i="9" l="1"/>
  <c r="C28" i="1" s="1"/>
  <c r="T14" i="9"/>
  <c r="I1596" i="8"/>
  <c r="I1597" i="8"/>
  <c r="I1598" i="8"/>
  <c r="I1599" i="8"/>
  <c r="I1600" i="8"/>
  <c r="I1601" i="8"/>
  <c r="I1602" i="8"/>
  <c r="I1603" i="8"/>
  <c r="I1604" i="8"/>
  <c r="I1605" i="8"/>
  <c r="I1606" i="8"/>
  <c r="I1607" i="8"/>
  <c r="I1608" i="8"/>
  <c r="I1609" i="8"/>
  <c r="I1610" i="8"/>
  <c r="I1611" i="8"/>
  <c r="I1612" i="8"/>
  <c r="I1613" i="8"/>
  <c r="I1614" i="8"/>
  <c r="I1615" i="8"/>
  <c r="I1616" i="8"/>
  <c r="I1617" i="8"/>
  <c r="I1618" i="8"/>
  <c r="I1619" i="8"/>
  <c r="I1620" i="8"/>
  <c r="I1621" i="8"/>
  <c r="I1622" i="8"/>
  <c r="I1623" i="8"/>
  <c r="I1624" i="8"/>
  <c r="I1625" i="8"/>
  <c r="I1626" i="8"/>
  <c r="I1627" i="8"/>
  <c r="I1628" i="8"/>
  <c r="I1629" i="8"/>
  <c r="A1596" i="8"/>
  <c r="B1596" i="8"/>
  <c r="A1597" i="8"/>
  <c r="B1597" i="8"/>
  <c r="A1598" i="8"/>
  <c r="B1598" i="8"/>
  <c r="A1599" i="8"/>
  <c r="B1599" i="8"/>
  <c r="A1600" i="8"/>
  <c r="B1600" i="8"/>
  <c r="A1601" i="8"/>
  <c r="B1601" i="8"/>
  <c r="A1602" i="8"/>
  <c r="B1602" i="8"/>
  <c r="A1603" i="8"/>
  <c r="B1603" i="8"/>
  <c r="A1604" i="8"/>
  <c r="B1604" i="8"/>
  <c r="A1605" i="8"/>
  <c r="B1605" i="8"/>
  <c r="A1606" i="8"/>
  <c r="B1606" i="8"/>
  <c r="A1607" i="8"/>
  <c r="B1607" i="8"/>
  <c r="A1608" i="8"/>
  <c r="B1608" i="8"/>
  <c r="A1609" i="8"/>
  <c r="B1609" i="8"/>
  <c r="A1610" i="8"/>
  <c r="B1610" i="8"/>
  <c r="A1611" i="8"/>
  <c r="B1611" i="8"/>
  <c r="A1612" i="8"/>
  <c r="B1612" i="8"/>
  <c r="A1613" i="8"/>
  <c r="B1613" i="8"/>
  <c r="A1614" i="8"/>
  <c r="B1614" i="8"/>
  <c r="A1615" i="8"/>
  <c r="B1615" i="8"/>
  <c r="A1616" i="8"/>
  <c r="B1616" i="8"/>
  <c r="A1617" i="8"/>
  <c r="B1617" i="8"/>
  <c r="A1618" i="8"/>
  <c r="B1618" i="8"/>
  <c r="A1619" i="8"/>
  <c r="B1619" i="8"/>
  <c r="A1620" i="8"/>
  <c r="B1620" i="8"/>
  <c r="A1621" i="8"/>
  <c r="B1621" i="8"/>
  <c r="A1622" i="8"/>
  <c r="B1622" i="8"/>
  <c r="A1623" i="8"/>
  <c r="B1623" i="8"/>
  <c r="A1624" i="8"/>
  <c r="B1624" i="8"/>
  <c r="A1625" i="8"/>
  <c r="B1625" i="8"/>
  <c r="A1626" i="8"/>
  <c r="B1626" i="8"/>
  <c r="A1627" i="8"/>
  <c r="B1627" i="8"/>
  <c r="A1628" i="8"/>
  <c r="B1628" i="8"/>
  <c r="A1629" i="8"/>
  <c r="B1629" i="8"/>
  <c r="G435" i="7"/>
  <c r="A435" i="7"/>
  <c r="B435" i="7"/>
  <c r="T30" i="9" l="1"/>
  <c r="B8" i="1"/>
  <c r="J8" i="1"/>
  <c r="F8" i="1"/>
  <c r="A1554" i="8" l="1"/>
  <c r="B1554" i="8"/>
  <c r="A1555" i="8"/>
  <c r="B1555" i="8"/>
  <c r="A1556" i="8"/>
  <c r="B1556" i="8"/>
  <c r="A1557" i="8"/>
  <c r="B1557" i="8"/>
  <c r="A1558" i="8"/>
  <c r="B1558" i="8"/>
  <c r="A1559" i="8"/>
  <c r="B1559" i="8"/>
  <c r="A1560" i="8"/>
  <c r="B1560" i="8"/>
  <c r="A1561" i="8"/>
  <c r="B1561" i="8"/>
  <c r="A1562" i="8"/>
  <c r="B1562" i="8"/>
  <c r="A1563" i="8"/>
  <c r="B1563" i="8"/>
  <c r="A1564" i="8"/>
  <c r="B1564" i="8"/>
  <c r="A1565" i="8"/>
  <c r="B1565" i="8"/>
  <c r="A1566" i="8"/>
  <c r="B1566" i="8"/>
  <c r="A1567" i="8"/>
  <c r="B1567" i="8"/>
  <c r="A1568" i="8"/>
  <c r="B1568" i="8"/>
  <c r="A1569" i="8"/>
  <c r="B1569" i="8"/>
  <c r="A1570" i="8"/>
  <c r="B1570" i="8"/>
  <c r="A1571" i="8"/>
  <c r="B1571" i="8"/>
  <c r="A1572" i="8"/>
  <c r="B1572" i="8"/>
  <c r="A1573" i="8"/>
  <c r="B1573" i="8"/>
  <c r="A1574" i="8"/>
  <c r="B1574" i="8"/>
  <c r="A1575" i="8"/>
  <c r="B1575" i="8"/>
  <c r="A1576" i="8"/>
  <c r="B1576" i="8"/>
  <c r="A1577" i="8"/>
  <c r="B1577" i="8"/>
  <c r="A1578" i="8"/>
  <c r="B1578" i="8"/>
  <c r="A1579" i="8"/>
  <c r="B1579" i="8"/>
  <c r="A1580" i="8"/>
  <c r="B1580" i="8"/>
  <c r="A1581" i="8"/>
  <c r="B1581" i="8"/>
  <c r="A1582" i="8"/>
  <c r="B1582" i="8"/>
  <c r="A1583" i="8"/>
  <c r="B1583" i="8"/>
  <c r="A1584" i="8"/>
  <c r="B1584" i="8"/>
  <c r="A1585" i="8"/>
  <c r="B1585" i="8"/>
  <c r="A1586" i="8"/>
  <c r="B1586" i="8"/>
  <c r="A1587" i="8"/>
  <c r="B1587" i="8"/>
  <c r="A1588" i="8"/>
  <c r="B1588" i="8"/>
  <c r="A1589" i="8"/>
  <c r="B1589" i="8"/>
  <c r="A1590" i="8"/>
  <c r="B1590" i="8"/>
  <c r="A1591" i="8"/>
  <c r="B1591" i="8"/>
  <c r="A1592" i="8"/>
  <c r="B1592" i="8"/>
  <c r="A1593" i="8"/>
  <c r="B1593" i="8"/>
  <c r="A1594" i="8"/>
  <c r="B1594" i="8"/>
  <c r="A1595" i="8"/>
  <c r="B1595" i="8"/>
  <c r="I1554" i="8"/>
  <c r="I1555" i="8"/>
  <c r="I1556" i="8"/>
  <c r="I1557" i="8"/>
  <c r="I1558" i="8"/>
  <c r="I1559" i="8"/>
  <c r="I1560" i="8"/>
  <c r="I1561" i="8"/>
  <c r="I1562" i="8"/>
  <c r="I1563" i="8"/>
  <c r="I1564" i="8"/>
  <c r="I1565" i="8"/>
  <c r="I1566" i="8"/>
  <c r="I1567" i="8"/>
  <c r="I1568" i="8"/>
  <c r="I1569" i="8"/>
  <c r="I1570" i="8"/>
  <c r="I1571" i="8"/>
  <c r="I1572" i="8"/>
  <c r="I1573" i="8"/>
  <c r="I1574" i="8"/>
  <c r="I1575" i="8"/>
  <c r="I1576" i="8"/>
  <c r="I1577" i="8"/>
  <c r="I1578" i="8"/>
  <c r="I1579" i="8"/>
  <c r="I1580" i="8"/>
  <c r="I1581" i="8"/>
  <c r="I1582" i="8"/>
  <c r="I1583" i="8"/>
  <c r="I1584" i="8"/>
  <c r="I1585" i="8"/>
  <c r="I1586" i="8"/>
  <c r="I1587" i="8"/>
  <c r="I1588" i="8"/>
  <c r="I1589" i="8"/>
  <c r="I1590" i="8"/>
  <c r="I1591" i="8"/>
  <c r="I1592" i="8"/>
  <c r="I1593" i="8"/>
  <c r="I1594" i="8"/>
  <c r="I1595" i="8"/>
  <c r="G433" i="7"/>
  <c r="G434" i="7"/>
  <c r="A433" i="7"/>
  <c r="B433" i="7"/>
  <c r="A434" i="7"/>
  <c r="B434" i="7"/>
  <c r="A2" i="9" l="1"/>
  <c r="A50" i="9" s="1"/>
  <c r="A48" i="9" l="1"/>
  <c r="Q16" i="9"/>
  <c r="A49" i="9"/>
  <c r="A46" i="9"/>
  <c r="A47" i="9"/>
  <c r="Q15" i="9"/>
  <c r="A45" i="9"/>
  <c r="A43" i="9"/>
  <c r="A44" i="9"/>
  <c r="I1513" i="8"/>
  <c r="I1514" i="8"/>
  <c r="I1515" i="8"/>
  <c r="I1516" i="8"/>
  <c r="I1517" i="8"/>
  <c r="I1518" i="8"/>
  <c r="I1519" i="8"/>
  <c r="I1520" i="8"/>
  <c r="I1521" i="8"/>
  <c r="I1522" i="8"/>
  <c r="I1523" i="8"/>
  <c r="I1524" i="8"/>
  <c r="I1525" i="8"/>
  <c r="I1526" i="8"/>
  <c r="I1527" i="8"/>
  <c r="I1528" i="8"/>
  <c r="I1529" i="8"/>
  <c r="I1530" i="8"/>
  <c r="I1531" i="8"/>
  <c r="I1532" i="8"/>
  <c r="I1533" i="8"/>
  <c r="I1534" i="8"/>
  <c r="I1535" i="8"/>
  <c r="I1536" i="8"/>
  <c r="I1537" i="8"/>
  <c r="I1538" i="8"/>
  <c r="I1539" i="8"/>
  <c r="I1540" i="8"/>
  <c r="I1541" i="8"/>
  <c r="I1542" i="8"/>
  <c r="I1543" i="8"/>
  <c r="I1544" i="8"/>
  <c r="I1545" i="8"/>
  <c r="I1546" i="8"/>
  <c r="I1547" i="8"/>
  <c r="I1548" i="8"/>
  <c r="I1549" i="8"/>
  <c r="I1550" i="8"/>
  <c r="I1551" i="8"/>
  <c r="I1552" i="8"/>
  <c r="I1553" i="8"/>
  <c r="A1513" i="8"/>
  <c r="B1513" i="8"/>
  <c r="A1514" i="8"/>
  <c r="B1514" i="8"/>
  <c r="A1515" i="8"/>
  <c r="B1515" i="8"/>
  <c r="A1516" i="8"/>
  <c r="B1516" i="8"/>
  <c r="A1517" i="8"/>
  <c r="B1517" i="8"/>
  <c r="A1518" i="8"/>
  <c r="B1518" i="8"/>
  <c r="A1519" i="8"/>
  <c r="B1519" i="8"/>
  <c r="A1520" i="8"/>
  <c r="B1520" i="8"/>
  <c r="A1521" i="8"/>
  <c r="B1521" i="8"/>
  <c r="A1522" i="8"/>
  <c r="B1522" i="8"/>
  <c r="A1523" i="8"/>
  <c r="B1523" i="8"/>
  <c r="A1524" i="8"/>
  <c r="B1524" i="8"/>
  <c r="A1525" i="8"/>
  <c r="B1525" i="8"/>
  <c r="A1526" i="8"/>
  <c r="B1526" i="8"/>
  <c r="A1527" i="8"/>
  <c r="B1527" i="8"/>
  <c r="A1528" i="8"/>
  <c r="B1528" i="8"/>
  <c r="A1529" i="8"/>
  <c r="B1529" i="8"/>
  <c r="A1530" i="8"/>
  <c r="B1530" i="8"/>
  <c r="A1531" i="8"/>
  <c r="B1531" i="8"/>
  <c r="A1532" i="8"/>
  <c r="B1532" i="8"/>
  <c r="A1533" i="8"/>
  <c r="B1533" i="8"/>
  <c r="A1534" i="8"/>
  <c r="B1534" i="8"/>
  <c r="A1535" i="8"/>
  <c r="B1535" i="8"/>
  <c r="A1536" i="8"/>
  <c r="B1536" i="8"/>
  <c r="A1537" i="8"/>
  <c r="B1537" i="8"/>
  <c r="A1538" i="8"/>
  <c r="B1538" i="8"/>
  <c r="A1539" i="8"/>
  <c r="B1539" i="8"/>
  <c r="A1540" i="8"/>
  <c r="B1540" i="8"/>
  <c r="A1541" i="8"/>
  <c r="B1541" i="8"/>
  <c r="A1542" i="8"/>
  <c r="B1542" i="8"/>
  <c r="A1543" i="8"/>
  <c r="B1543" i="8"/>
  <c r="A1544" i="8"/>
  <c r="B1544" i="8"/>
  <c r="A1545" i="8"/>
  <c r="B1545" i="8"/>
  <c r="A1546" i="8"/>
  <c r="B1546" i="8"/>
  <c r="A1547" i="8"/>
  <c r="B1547" i="8"/>
  <c r="A1548" i="8"/>
  <c r="B1548" i="8"/>
  <c r="A1549" i="8"/>
  <c r="B1549" i="8"/>
  <c r="A1550" i="8"/>
  <c r="B1550" i="8"/>
  <c r="A1551" i="8"/>
  <c r="B1551" i="8"/>
  <c r="A1552" i="8"/>
  <c r="B1552" i="8"/>
  <c r="A1553" i="8"/>
  <c r="B1553" i="8"/>
  <c r="G426" i="7"/>
  <c r="G427" i="7"/>
  <c r="G428" i="7"/>
  <c r="G429" i="7"/>
  <c r="G430" i="7"/>
  <c r="G431" i="7"/>
  <c r="G432" i="7"/>
  <c r="A426" i="7"/>
  <c r="B426" i="7"/>
  <c r="A427" i="7"/>
  <c r="B427" i="7"/>
  <c r="A428" i="7"/>
  <c r="B428" i="7"/>
  <c r="A429" i="7"/>
  <c r="B429" i="7"/>
  <c r="A430" i="7"/>
  <c r="B430" i="7"/>
  <c r="A431" i="7"/>
  <c r="B431" i="7"/>
  <c r="A432" i="7"/>
  <c r="B432" i="7"/>
  <c r="U14" i="9" l="1"/>
  <c r="R14" i="9"/>
  <c r="T13" i="9"/>
  <c r="A1482" i="8"/>
  <c r="B1482" i="8"/>
  <c r="A1483" i="8"/>
  <c r="B1483" i="8"/>
  <c r="A1484" i="8"/>
  <c r="B1484" i="8"/>
  <c r="A1485" i="8"/>
  <c r="B1485" i="8"/>
  <c r="A1486" i="8"/>
  <c r="B1486" i="8"/>
  <c r="A1487" i="8"/>
  <c r="B1487" i="8"/>
  <c r="A1488" i="8"/>
  <c r="B1488" i="8"/>
  <c r="A1489" i="8"/>
  <c r="B1489" i="8"/>
  <c r="A1490" i="8"/>
  <c r="B1490" i="8"/>
  <c r="A1491" i="8"/>
  <c r="B1491" i="8"/>
  <c r="A1492" i="8"/>
  <c r="B1492" i="8"/>
  <c r="A1493" i="8"/>
  <c r="B1493" i="8"/>
  <c r="A1494" i="8"/>
  <c r="B1494" i="8"/>
  <c r="A1495" i="8"/>
  <c r="B1495" i="8"/>
  <c r="A1496" i="8"/>
  <c r="B1496" i="8"/>
  <c r="A1497" i="8"/>
  <c r="B1497" i="8"/>
  <c r="A1498" i="8"/>
  <c r="B1498" i="8"/>
  <c r="A1499" i="8"/>
  <c r="B1499" i="8"/>
  <c r="A1500" i="8"/>
  <c r="B1500" i="8"/>
  <c r="A1501" i="8"/>
  <c r="B1501" i="8"/>
  <c r="A1502" i="8"/>
  <c r="B1502" i="8"/>
  <c r="A1503" i="8"/>
  <c r="B1503" i="8"/>
  <c r="A1504" i="8"/>
  <c r="B1504" i="8"/>
  <c r="A1505" i="8"/>
  <c r="B1505" i="8"/>
  <c r="A1506" i="8"/>
  <c r="B1506" i="8"/>
  <c r="A1507" i="8"/>
  <c r="B1507" i="8"/>
  <c r="A1508" i="8"/>
  <c r="B1508" i="8"/>
  <c r="A1509" i="8"/>
  <c r="B1509" i="8"/>
  <c r="A1510" i="8"/>
  <c r="B1510" i="8"/>
  <c r="A1511" i="8"/>
  <c r="B1511" i="8"/>
  <c r="A1512" i="8"/>
  <c r="B1512" i="8"/>
  <c r="I1482" i="8"/>
  <c r="I1483" i="8"/>
  <c r="I1484" i="8"/>
  <c r="I1485" i="8"/>
  <c r="I1486" i="8"/>
  <c r="I1487" i="8"/>
  <c r="I1488" i="8"/>
  <c r="I1489" i="8"/>
  <c r="I1490" i="8"/>
  <c r="I1491" i="8"/>
  <c r="I1492" i="8"/>
  <c r="I1493" i="8"/>
  <c r="I1494" i="8"/>
  <c r="I1495" i="8"/>
  <c r="I1496" i="8"/>
  <c r="I1497" i="8"/>
  <c r="I1498" i="8"/>
  <c r="I1499" i="8"/>
  <c r="I1500" i="8"/>
  <c r="I1501" i="8"/>
  <c r="I1502" i="8"/>
  <c r="I1503" i="8"/>
  <c r="I1504" i="8"/>
  <c r="I1505" i="8"/>
  <c r="I1506" i="8"/>
  <c r="I1507" i="8"/>
  <c r="I1508" i="8"/>
  <c r="I1509" i="8"/>
  <c r="I1510" i="8"/>
  <c r="I1511" i="8"/>
  <c r="I1512" i="8"/>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A395" i="7"/>
  <c r="B395" i="7"/>
  <c r="A396" i="7"/>
  <c r="B396" i="7"/>
  <c r="A397" i="7"/>
  <c r="B397" i="7"/>
  <c r="A398" i="7"/>
  <c r="B398" i="7"/>
  <c r="A399" i="7"/>
  <c r="B399" i="7"/>
  <c r="A400" i="7"/>
  <c r="B400" i="7"/>
  <c r="A401" i="7"/>
  <c r="B401" i="7"/>
  <c r="A402" i="7"/>
  <c r="B402" i="7"/>
  <c r="A403" i="7"/>
  <c r="B403" i="7"/>
  <c r="A404" i="7"/>
  <c r="B404" i="7"/>
  <c r="A405" i="7"/>
  <c r="B405" i="7"/>
  <c r="A406" i="7"/>
  <c r="B406" i="7"/>
  <c r="A407" i="7"/>
  <c r="B407" i="7"/>
  <c r="A408" i="7"/>
  <c r="B408" i="7"/>
  <c r="A409" i="7"/>
  <c r="B409" i="7"/>
  <c r="A410" i="7"/>
  <c r="B410" i="7"/>
  <c r="A411" i="7"/>
  <c r="B411" i="7"/>
  <c r="A412" i="7"/>
  <c r="B412" i="7"/>
  <c r="A413" i="7"/>
  <c r="B413" i="7"/>
  <c r="A414" i="7"/>
  <c r="B414" i="7"/>
  <c r="A415" i="7"/>
  <c r="B415" i="7"/>
  <c r="A416" i="7"/>
  <c r="B416" i="7"/>
  <c r="A417" i="7"/>
  <c r="B417" i="7"/>
  <c r="A418" i="7"/>
  <c r="B418" i="7"/>
  <c r="A419" i="7"/>
  <c r="B419" i="7"/>
  <c r="A420" i="7"/>
  <c r="B420" i="7"/>
  <c r="A421" i="7"/>
  <c r="B421" i="7"/>
  <c r="A422" i="7"/>
  <c r="B422" i="7"/>
  <c r="A423" i="7"/>
  <c r="B423" i="7"/>
  <c r="A424" i="7"/>
  <c r="B424" i="7"/>
  <c r="A425" i="7"/>
  <c r="B425" i="7"/>
  <c r="V14" i="9" l="1"/>
  <c r="T29" i="9" s="1"/>
  <c r="A1441" i="8"/>
  <c r="B1441" i="8"/>
  <c r="A1442" i="8"/>
  <c r="B1442" i="8"/>
  <c r="A1443" i="8"/>
  <c r="B1443" i="8"/>
  <c r="A1444" i="8"/>
  <c r="B1444" i="8"/>
  <c r="A1445" i="8"/>
  <c r="B1445" i="8"/>
  <c r="A1446" i="8"/>
  <c r="B1446" i="8"/>
  <c r="A1447" i="8"/>
  <c r="B1447" i="8"/>
  <c r="A1448" i="8"/>
  <c r="B1448" i="8"/>
  <c r="A1449" i="8"/>
  <c r="B1449" i="8"/>
  <c r="A1450" i="8"/>
  <c r="B1450" i="8"/>
  <c r="A1451" i="8"/>
  <c r="B1451" i="8"/>
  <c r="A1452" i="8"/>
  <c r="B1452" i="8"/>
  <c r="A1453" i="8"/>
  <c r="B1453" i="8"/>
  <c r="A1454" i="8"/>
  <c r="B1454" i="8"/>
  <c r="A1455" i="8"/>
  <c r="B1455" i="8"/>
  <c r="A1456" i="8"/>
  <c r="B1456" i="8"/>
  <c r="A1457" i="8"/>
  <c r="B1457" i="8"/>
  <c r="A1458" i="8"/>
  <c r="B1458" i="8"/>
  <c r="A1459" i="8"/>
  <c r="B1459" i="8"/>
  <c r="A1460" i="8"/>
  <c r="B1460" i="8"/>
  <c r="A1461" i="8"/>
  <c r="B1461" i="8"/>
  <c r="A1462" i="8"/>
  <c r="B1462" i="8"/>
  <c r="A1463" i="8"/>
  <c r="B1463" i="8"/>
  <c r="A1464" i="8"/>
  <c r="B1464" i="8"/>
  <c r="A1465" i="8"/>
  <c r="B1465" i="8"/>
  <c r="A1466" i="8"/>
  <c r="B1466" i="8"/>
  <c r="A1467" i="8"/>
  <c r="B1467" i="8"/>
  <c r="A1468" i="8"/>
  <c r="B1468" i="8"/>
  <c r="A1469" i="8"/>
  <c r="B1469" i="8"/>
  <c r="A1470" i="8"/>
  <c r="B1470" i="8"/>
  <c r="A1471" i="8"/>
  <c r="B1471" i="8"/>
  <c r="A1472" i="8"/>
  <c r="B1472" i="8"/>
  <c r="A1473" i="8"/>
  <c r="B1473" i="8"/>
  <c r="A1474" i="8"/>
  <c r="B1474" i="8"/>
  <c r="A1475" i="8"/>
  <c r="B1475" i="8"/>
  <c r="A1476" i="8"/>
  <c r="B1476" i="8"/>
  <c r="A1477" i="8"/>
  <c r="B1477" i="8"/>
  <c r="A1478" i="8"/>
  <c r="B1478" i="8"/>
  <c r="A1479" i="8"/>
  <c r="B1479" i="8"/>
  <c r="A1480" i="8"/>
  <c r="B1480" i="8"/>
  <c r="A1481" i="8"/>
  <c r="B1481" i="8"/>
  <c r="I1441" i="8"/>
  <c r="I1442" i="8"/>
  <c r="I1443" i="8"/>
  <c r="I1444" i="8"/>
  <c r="I1445" i="8"/>
  <c r="I1446" i="8"/>
  <c r="I1447" i="8"/>
  <c r="I1448" i="8"/>
  <c r="I1449" i="8"/>
  <c r="I1450" i="8"/>
  <c r="I1451" i="8"/>
  <c r="I1452" i="8"/>
  <c r="I1453" i="8"/>
  <c r="I1454" i="8"/>
  <c r="I1455" i="8"/>
  <c r="I1456" i="8"/>
  <c r="I1457" i="8"/>
  <c r="I1458" i="8"/>
  <c r="I1459" i="8"/>
  <c r="I1460" i="8"/>
  <c r="I1461" i="8"/>
  <c r="I1462" i="8"/>
  <c r="I1463" i="8"/>
  <c r="I1464" i="8"/>
  <c r="I1465" i="8"/>
  <c r="I1466" i="8"/>
  <c r="I1467" i="8"/>
  <c r="I1468" i="8"/>
  <c r="I1469" i="8"/>
  <c r="I1470" i="8"/>
  <c r="I1471" i="8"/>
  <c r="I1472" i="8"/>
  <c r="I1473" i="8"/>
  <c r="I1474" i="8"/>
  <c r="I1475" i="8"/>
  <c r="I1476" i="8"/>
  <c r="I1477" i="8"/>
  <c r="I1478" i="8"/>
  <c r="I1479" i="8"/>
  <c r="I1480" i="8"/>
  <c r="I1481" i="8"/>
  <c r="G393" i="7"/>
  <c r="G394" i="7"/>
  <c r="A393" i="7"/>
  <c r="B393" i="7"/>
  <c r="A394" i="7"/>
  <c r="B394" i="7"/>
  <c r="C27" i="1" l="1"/>
  <c r="I1437" i="8"/>
  <c r="I1438" i="8"/>
  <c r="I1439" i="8"/>
  <c r="I1440" i="8"/>
  <c r="A1437" i="8"/>
  <c r="B1437" i="8"/>
  <c r="A1438" i="8"/>
  <c r="B1438" i="8"/>
  <c r="A1439" i="8"/>
  <c r="B1439" i="8"/>
  <c r="A1440" i="8"/>
  <c r="B1440" i="8"/>
  <c r="U13" i="9" l="1"/>
  <c r="V13" i="9" l="1"/>
  <c r="T28" i="9" s="1"/>
  <c r="I1408" i="8"/>
  <c r="I1409" i="8"/>
  <c r="I1410" i="8"/>
  <c r="I1411" i="8"/>
  <c r="I1412" i="8"/>
  <c r="I1413" i="8"/>
  <c r="I1414" i="8"/>
  <c r="I1415" i="8"/>
  <c r="I1416" i="8"/>
  <c r="I1417" i="8"/>
  <c r="I1418" i="8"/>
  <c r="I1419" i="8"/>
  <c r="I1420" i="8"/>
  <c r="I1421" i="8"/>
  <c r="I1422" i="8"/>
  <c r="I1423" i="8"/>
  <c r="I1424" i="8"/>
  <c r="I1425" i="8"/>
  <c r="I1426" i="8"/>
  <c r="I1427" i="8"/>
  <c r="I1428" i="8"/>
  <c r="I1429" i="8"/>
  <c r="I1430" i="8"/>
  <c r="I1431" i="8"/>
  <c r="I1432" i="8"/>
  <c r="I1433" i="8"/>
  <c r="I1434" i="8"/>
  <c r="I1435" i="8"/>
  <c r="I1436" i="8"/>
  <c r="A1408" i="8"/>
  <c r="B1408" i="8"/>
  <c r="A1409" i="8"/>
  <c r="B1409" i="8"/>
  <c r="A1410" i="8"/>
  <c r="B1410" i="8"/>
  <c r="A1411" i="8"/>
  <c r="B1411" i="8"/>
  <c r="A1412" i="8"/>
  <c r="B1412" i="8"/>
  <c r="A1413" i="8"/>
  <c r="B1413" i="8"/>
  <c r="A1414" i="8"/>
  <c r="B1414" i="8"/>
  <c r="A1415" i="8"/>
  <c r="B1415" i="8"/>
  <c r="A1416" i="8"/>
  <c r="B1416" i="8"/>
  <c r="A1417" i="8"/>
  <c r="B1417" i="8"/>
  <c r="A1418" i="8"/>
  <c r="B1418" i="8"/>
  <c r="A1419" i="8"/>
  <c r="B1419" i="8"/>
  <c r="A1420" i="8"/>
  <c r="B1420" i="8"/>
  <c r="A1421" i="8"/>
  <c r="B1421" i="8"/>
  <c r="A1422" i="8"/>
  <c r="B1422" i="8"/>
  <c r="A1423" i="8"/>
  <c r="B1423" i="8"/>
  <c r="A1424" i="8"/>
  <c r="B1424" i="8"/>
  <c r="A1425" i="8"/>
  <c r="B1425" i="8"/>
  <c r="A1426" i="8"/>
  <c r="B1426" i="8"/>
  <c r="A1427" i="8"/>
  <c r="B1427" i="8"/>
  <c r="A1428" i="8"/>
  <c r="B1428" i="8"/>
  <c r="A1429" i="8"/>
  <c r="B1429" i="8"/>
  <c r="A1430" i="8"/>
  <c r="B1430" i="8"/>
  <c r="A1431" i="8"/>
  <c r="B1431" i="8"/>
  <c r="A1432" i="8"/>
  <c r="B1432" i="8"/>
  <c r="A1433" i="8"/>
  <c r="B1433" i="8"/>
  <c r="A1434" i="8"/>
  <c r="B1434" i="8"/>
  <c r="A1435" i="8"/>
  <c r="B1435" i="8"/>
  <c r="A1436" i="8"/>
  <c r="B1436" i="8"/>
  <c r="I1407" i="8" l="1"/>
  <c r="A1407" i="8"/>
  <c r="B1407" i="8"/>
  <c r="I1406" i="8" l="1"/>
  <c r="A1406" i="8"/>
  <c r="B1406" i="8"/>
  <c r="I1355" i="8" l="1"/>
  <c r="I1356" i="8"/>
  <c r="I1357" i="8"/>
  <c r="I1358" i="8"/>
  <c r="I1359" i="8"/>
  <c r="I1360" i="8"/>
  <c r="I1361" i="8"/>
  <c r="I1362" i="8"/>
  <c r="I1363" i="8"/>
  <c r="I1364" i="8"/>
  <c r="I1365" i="8"/>
  <c r="I1366" i="8"/>
  <c r="I1367" i="8"/>
  <c r="I1368" i="8"/>
  <c r="I1369" i="8"/>
  <c r="I1370" i="8"/>
  <c r="I1371" i="8"/>
  <c r="I1372" i="8"/>
  <c r="I1373" i="8"/>
  <c r="I1374" i="8"/>
  <c r="I1375" i="8"/>
  <c r="I1376" i="8"/>
  <c r="I1377" i="8"/>
  <c r="I1378" i="8"/>
  <c r="I1379" i="8"/>
  <c r="I1380" i="8"/>
  <c r="I1381" i="8"/>
  <c r="I1382" i="8"/>
  <c r="I1383" i="8"/>
  <c r="I1384" i="8"/>
  <c r="I1385" i="8"/>
  <c r="I1386" i="8"/>
  <c r="I1387" i="8"/>
  <c r="I1388" i="8"/>
  <c r="I1389" i="8"/>
  <c r="I1390" i="8"/>
  <c r="I1391" i="8"/>
  <c r="I1392" i="8"/>
  <c r="I1393" i="8"/>
  <c r="I1394" i="8"/>
  <c r="I1395" i="8"/>
  <c r="I1396" i="8"/>
  <c r="I1397" i="8"/>
  <c r="I1398" i="8"/>
  <c r="I1399" i="8"/>
  <c r="I1400" i="8"/>
  <c r="I1401" i="8"/>
  <c r="I1402" i="8"/>
  <c r="I1403" i="8"/>
  <c r="I1404" i="8"/>
  <c r="I1405" i="8"/>
  <c r="A1375" i="8"/>
  <c r="B1375" i="8"/>
  <c r="A1376" i="8"/>
  <c r="B1376" i="8"/>
  <c r="A1377" i="8"/>
  <c r="B1377" i="8"/>
  <c r="A1378" i="8"/>
  <c r="B1378" i="8"/>
  <c r="A1379" i="8"/>
  <c r="B1379" i="8"/>
  <c r="A1380" i="8"/>
  <c r="B1380" i="8"/>
  <c r="A1381" i="8"/>
  <c r="B1381" i="8"/>
  <c r="A1382" i="8"/>
  <c r="B1382" i="8"/>
  <c r="A1383" i="8"/>
  <c r="B1383" i="8"/>
  <c r="A1384" i="8"/>
  <c r="B1384" i="8"/>
  <c r="A1385" i="8"/>
  <c r="B1385" i="8"/>
  <c r="A1386" i="8"/>
  <c r="B1386" i="8"/>
  <c r="A1387" i="8"/>
  <c r="B1387" i="8"/>
  <c r="A1388" i="8"/>
  <c r="B1388" i="8"/>
  <c r="A1389" i="8"/>
  <c r="B1389" i="8"/>
  <c r="A1390" i="8"/>
  <c r="B1390" i="8"/>
  <c r="A1391" i="8"/>
  <c r="B1391" i="8"/>
  <c r="A1392" i="8"/>
  <c r="B1392" i="8"/>
  <c r="A1393" i="8"/>
  <c r="B1393" i="8"/>
  <c r="A1394" i="8"/>
  <c r="B1394" i="8"/>
  <c r="A1395" i="8"/>
  <c r="B1395" i="8"/>
  <c r="A1396" i="8"/>
  <c r="B1396" i="8"/>
  <c r="A1397" i="8"/>
  <c r="B1397" i="8"/>
  <c r="A1398" i="8"/>
  <c r="B1398" i="8"/>
  <c r="A1399" i="8"/>
  <c r="B1399" i="8"/>
  <c r="A1400" i="8"/>
  <c r="B1400" i="8"/>
  <c r="A1401" i="8"/>
  <c r="B1401" i="8"/>
  <c r="A1402" i="8"/>
  <c r="B1402" i="8"/>
  <c r="A1403" i="8"/>
  <c r="B1403" i="8"/>
  <c r="A1404" i="8"/>
  <c r="B1404" i="8"/>
  <c r="A1405" i="8"/>
  <c r="B1405" i="8"/>
  <c r="G390" i="7"/>
  <c r="G391" i="7"/>
  <c r="G392" i="7"/>
  <c r="A390" i="7"/>
  <c r="B390" i="7"/>
  <c r="A391" i="7"/>
  <c r="B391" i="7"/>
  <c r="A392" i="7"/>
  <c r="B392" i="7"/>
  <c r="AR6" i="9" l="1"/>
  <c r="AQ4" i="9"/>
  <c r="AQ5" i="9"/>
  <c r="AQ6" i="9"/>
  <c r="AQ7" i="9"/>
  <c r="AL7" i="9" s="1"/>
  <c r="AQ8" i="9"/>
  <c r="AL8" i="9" s="1"/>
  <c r="AQ9" i="9"/>
  <c r="AL9" i="9" s="1"/>
  <c r="AQ11" i="9"/>
  <c r="AL11" i="9" s="1"/>
  <c r="AQ12" i="9"/>
  <c r="AL12" i="9" s="1"/>
  <c r="AL13" i="9"/>
  <c r="AQ10" i="9"/>
  <c r="AL10" i="9" s="1"/>
  <c r="A1374" i="8" l="1"/>
  <c r="B1374" i="8"/>
  <c r="G389" i="7"/>
  <c r="A389" i="7"/>
  <c r="B389" i="7"/>
  <c r="R13" i="9" l="1"/>
  <c r="U12" i="9"/>
  <c r="T12" i="9"/>
  <c r="R12" i="9"/>
  <c r="I1306" i="8"/>
  <c r="I1307" i="8"/>
  <c r="I1308" i="8"/>
  <c r="I1309" i="8"/>
  <c r="I1310" i="8"/>
  <c r="I1311" i="8"/>
  <c r="I1312" i="8"/>
  <c r="I1313" i="8"/>
  <c r="I1314" i="8"/>
  <c r="I1315" i="8"/>
  <c r="I1316" i="8"/>
  <c r="I1317" i="8"/>
  <c r="I1318" i="8"/>
  <c r="I1319" i="8"/>
  <c r="I1320" i="8"/>
  <c r="I1321" i="8"/>
  <c r="I1322" i="8"/>
  <c r="I1323" i="8"/>
  <c r="I1324" i="8"/>
  <c r="I1325" i="8"/>
  <c r="I1326" i="8"/>
  <c r="I1327" i="8"/>
  <c r="I1328" i="8"/>
  <c r="I1329" i="8"/>
  <c r="I1330" i="8"/>
  <c r="I1331" i="8"/>
  <c r="I1332" i="8"/>
  <c r="I1333" i="8"/>
  <c r="I1334" i="8"/>
  <c r="I1335" i="8"/>
  <c r="I1336" i="8"/>
  <c r="I1337" i="8"/>
  <c r="I1338" i="8"/>
  <c r="I1339" i="8"/>
  <c r="I1340" i="8"/>
  <c r="I1341" i="8"/>
  <c r="I1342" i="8"/>
  <c r="I1343" i="8"/>
  <c r="I1344" i="8"/>
  <c r="I1345" i="8"/>
  <c r="I1346" i="8"/>
  <c r="I1347" i="8"/>
  <c r="I1348" i="8"/>
  <c r="I1349" i="8"/>
  <c r="I1350" i="8"/>
  <c r="I1351" i="8"/>
  <c r="I1352" i="8"/>
  <c r="I1353" i="8"/>
  <c r="I1354" i="8"/>
  <c r="A1343" i="8"/>
  <c r="B1343" i="8"/>
  <c r="A1344" i="8"/>
  <c r="B1344" i="8"/>
  <c r="A1345" i="8"/>
  <c r="B1345" i="8"/>
  <c r="A1346" i="8"/>
  <c r="B1346" i="8"/>
  <c r="A1347" i="8"/>
  <c r="B1347" i="8"/>
  <c r="A1348" i="8"/>
  <c r="B1348" i="8"/>
  <c r="A1349" i="8"/>
  <c r="B1349" i="8"/>
  <c r="A1350" i="8"/>
  <c r="B1350" i="8"/>
  <c r="A1351" i="8"/>
  <c r="B1351" i="8"/>
  <c r="A1352" i="8"/>
  <c r="B1352" i="8"/>
  <c r="A1353" i="8"/>
  <c r="B1353" i="8"/>
  <c r="A1354" i="8"/>
  <c r="B1354" i="8"/>
  <c r="A1355" i="8"/>
  <c r="B1355" i="8"/>
  <c r="A1356" i="8"/>
  <c r="B1356" i="8"/>
  <c r="A1357" i="8"/>
  <c r="B1357" i="8"/>
  <c r="A1358" i="8"/>
  <c r="B1358" i="8"/>
  <c r="A1359" i="8"/>
  <c r="B1359" i="8"/>
  <c r="A1360" i="8"/>
  <c r="B1360" i="8"/>
  <c r="A1361" i="8"/>
  <c r="B1361" i="8"/>
  <c r="A1362" i="8"/>
  <c r="B1362" i="8"/>
  <c r="A1363" i="8"/>
  <c r="B1363" i="8"/>
  <c r="A1364" i="8"/>
  <c r="B1364" i="8"/>
  <c r="A1365" i="8"/>
  <c r="B1365" i="8"/>
  <c r="A1366" i="8"/>
  <c r="B1366" i="8"/>
  <c r="A1367" i="8"/>
  <c r="B1367" i="8"/>
  <c r="A1368" i="8"/>
  <c r="B1368" i="8"/>
  <c r="A1369" i="8"/>
  <c r="B1369" i="8"/>
  <c r="A1370" i="8"/>
  <c r="B1370" i="8"/>
  <c r="A1371" i="8"/>
  <c r="B1371" i="8"/>
  <c r="A1372" i="8"/>
  <c r="B1372" i="8"/>
  <c r="A1373" i="8"/>
  <c r="B1373" i="8"/>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A358" i="7"/>
  <c r="B358" i="7"/>
  <c r="A359" i="7"/>
  <c r="B359" i="7"/>
  <c r="A360" i="7"/>
  <c r="B360" i="7"/>
  <c r="A361" i="7"/>
  <c r="B361" i="7"/>
  <c r="A362" i="7"/>
  <c r="B362" i="7"/>
  <c r="A363" i="7"/>
  <c r="B363" i="7"/>
  <c r="A364" i="7"/>
  <c r="B364" i="7"/>
  <c r="A365" i="7"/>
  <c r="B365" i="7"/>
  <c r="A366" i="7"/>
  <c r="B366" i="7"/>
  <c r="A367" i="7"/>
  <c r="B367" i="7"/>
  <c r="A368" i="7"/>
  <c r="B368" i="7"/>
  <c r="A369" i="7"/>
  <c r="B369" i="7"/>
  <c r="A370" i="7"/>
  <c r="B370" i="7"/>
  <c r="A371" i="7"/>
  <c r="B371" i="7"/>
  <c r="A372" i="7"/>
  <c r="B372" i="7"/>
  <c r="A373" i="7"/>
  <c r="B373" i="7"/>
  <c r="A374" i="7"/>
  <c r="B374" i="7"/>
  <c r="A375" i="7"/>
  <c r="B375" i="7"/>
  <c r="A376" i="7"/>
  <c r="B376" i="7"/>
  <c r="A377" i="7"/>
  <c r="B377" i="7"/>
  <c r="A378" i="7"/>
  <c r="B378" i="7"/>
  <c r="A379" i="7"/>
  <c r="B379" i="7"/>
  <c r="A380" i="7"/>
  <c r="B380" i="7"/>
  <c r="A381" i="7"/>
  <c r="B381" i="7"/>
  <c r="A382" i="7"/>
  <c r="B382" i="7"/>
  <c r="A383" i="7"/>
  <c r="B383" i="7"/>
  <c r="A384" i="7"/>
  <c r="B384" i="7"/>
  <c r="A385" i="7"/>
  <c r="B385" i="7"/>
  <c r="A386" i="7"/>
  <c r="B386" i="7"/>
  <c r="A387" i="7"/>
  <c r="B387" i="7"/>
  <c r="A388" i="7"/>
  <c r="B388" i="7"/>
  <c r="J2" i="5"/>
  <c r="A1342" i="8"/>
  <c r="B1342" i="8"/>
  <c r="I18" i="10"/>
  <c r="E4" i="10"/>
  <c r="V12" i="9" l="1"/>
  <c r="C26" i="1"/>
  <c r="C81" i="5"/>
  <c r="J55" i="5"/>
  <c r="J56" i="5"/>
  <c r="J57" i="5"/>
  <c r="J58" i="5"/>
  <c r="C58" i="5" s="1"/>
  <c r="J59" i="5"/>
  <c r="C59" i="5" s="1"/>
  <c r="J60" i="5"/>
  <c r="C60" i="5" s="1"/>
  <c r="J61" i="5"/>
  <c r="C61" i="5" s="1"/>
  <c r="J62" i="5"/>
  <c r="C62" i="5" s="1"/>
  <c r="J63" i="5"/>
  <c r="C63" i="5" s="1"/>
  <c r="J64" i="5"/>
  <c r="C64" i="5" s="1"/>
  <c r="J65" i="5"/>
  <c r="J66" i="5"/>
  <c r="C66" i="5" s="1"/>
  <c r="J67" i="5"/>
  <c r="C67" i="5" s="1"/>
  <c r="J68" i="5"/>
  <c r="C68" i="5" s="1"/>
  <c r="J69" i="5"/>
  <c r="C69" i="5" s="1"/>
  <c r="J70" i="5"/>
  <c r="C70" i="5" s="1"/>
  <c r="C55" i="5"/>
  <c r="C56" i="5"/>
  <c r="C57" i="5"/>
  <c r="C65" i="5"/>
  <c r="E84" i="6"/>
  <c r="E82" i="6"/>
  <c r="E83" i="6"/>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I1300" i="8"/>
  <c r="I1301" i="8"/>
  <c r="I1302" i="8"/>
  <c r="I1303" i="8"/>
  <c r="I1304" i="8"/>
  <c r="I1305" i="8"/>
  <c r="A1300" i="8"/>
  <c r="B1300" i="8"/>
  <c r="A1301" i="8"/>
  <c r="B1301" i="8"/>
  <c r="A1302" i="8"/>
  <c r="B1302" i="8"/>
  <c r="A1303" i="8"/>
  <c r="B1303" i="8"/>
  <c r="A1304" i="8"/>
  <c r="B1304" i="8"/>
  <c r="A1305" i="8"/>
  <c r="B1305" i="8"/>
  <c r="G355" i="7"/>
  <c r="G356" i="7"/>
  <c r="G357" i="7"/>
  <c r="A355" i="7"/>
  <c r="B355" i="7"/>
  <c r="A356" i="7"/>
  <c r="B356" i="7"/>
  <c r="A357" i="7"/>
  <c r="B357" i="7"/>
  <c r="I1269" i="8"/>
  <c r="I1270" i="8"/>
  <c r="I1271" i="8"/>
  <c r="I1272" i="8"/>
  <c r="I1273" i="8"/>
  <c r="I1274" i="8"/>
  <c r="I1275" i="8"/>
  <c r="I1276" i="8"/>
  <c r="I1277" i="8"/>
  <c r="I1278" i="8"/>
  <c r="I1279" i="8"/>
  <c r="I1280" i="8"/>
  <c r="I1281" i="8"/>
  <c r="I1282" i="8"/>
  <c r="I1283" i="8"/>
  <c r="I1284" i="8"/>
  <c r="I1285" i="8"/>
  <c r="I1286" i="8"/>
  <c r="I1287" i="8"/>
  <c r="I1288" i="8"/>
  <c r="I1289" i="8"/>
  <c r="I1290" i="8"/>
  <c r="I1291" i="8"/>
  <c r="I1292" i="8"/>
  <c r="I1293" i="8"/>
  <c r="I1294" i="8"/>
  <c r="I1295" i="8"/>
  <c r="I1296" i="8"/>
  <c r="I1297" i="8"/>
  <c r="I1298" i="8"/>
  <c r="I1299" i="8"/>
  <c r="A1269" i="8"/>
  <c r="B1269" i="8"/>
  <c r="A1270" i="8"/>
  <c r="B1270" i="8"/>
  <c r="A1271" i="8"/>
  <c r="B1271" i="8"/>
  <c r="A1272" i="8"/>
  <c r="B1272" i="8"/>
  <c r="A1273" i="8"/>
  <c r="B1273" i="8"/>
  <c r="A1274" i="8"/>
  <c r="B1274" i="8"/>
  <c r="A1275" i="8"/>
  <c r="B1275" i="8"/>
  <c r="A1276" i="8"/>
  <c r="B1276" i="8"/>
  <c r="A1277" i="8"/>
  <c r="B1277" i="8"/>
  <c r="A1278" i="8"/>
  <c r="B1278" i="8"/>
  <c r="A1279" i="8"/>
  <c r="B1279" i="8"/>
  <c r="A1280" i="8"/>
  <c r="B1280" i="8"/>
  <c r="A1281" i="8"/>
  <c r="B1281" i="8"/>
  <c r="A1282" i="8"/>
  <c r="B1282" i="8"/>
  <c r="A1283" i="8"/>
  <c r="B1283" i="8"/>
  <c r="A1284" i="8"/>
  <c r="B1284" i="8"/>
  <c r="A1285" i="8"/>
  <c r="B1285" i="8"/>
  <c r="A1286" i="8"/>
  <c r="B1286" i="8"/>
  <c r="A1287" i="8"/>
  <c r="B1287" i="8"/>
  <c r="A1288" i="8"/>
  <c r="B1288" i="8"/>
  <c r="A1289" i="8"/>
  <c r="B1289" i="8"/>
  <c r="A1290" i="8"/>
  <c r="B1290" i="8"/>
  <c r="A1291" i="8"/>
  <c r="B1291" i="8"/>
  <c r="A1292" i="8"/>
  <c r="B1292" i="8"/>
  <c r="A1293" i="8"/>
  <c r="B1293" i="8"/>
  <c r="A1294" i="8"/>
  <c r="B1294" i="8"/>
  <c r="A1295" i="8"/>
  <c r="B1295" i="8"/>
  <c r="A1296" i="8"/>
  <c r="B1296" i="8"/>
  <c r="A1297" i="8"/>
  <c r="B1297" i="8"/>
  <c r="A1298" i="8"/>
  <c r="B1298" i="8"/>
  <c r="A1299" i="8"/>
  <c r="B1299" i="8"/>
  <c r="G354" i="7"/>
  <c r="A354" i="7"/>
  <c r="B354" i="7"/>
  <c r="I1260" i="8" l="1"/>
  <c r="I1261" i="8"/>
  <c r="I1262" i="8"/>
  <c r="I1263" i="8"/>
  <c r="I1264" i="8"/>
  <c r="I1265" i="8"/>
  <c r="I1266" i="8"/>
  <c r="I1267" i="8"/>
  <c r="I1268" i="8"/>
  <c r="A1260" i="8"/>
  <c r="B1260" i="8"/>
  <c r="A1261" i="8"/>
  <c r="B1261" i="8"/>
  <c r="A1262" i="8"/>
  <c r="B1262" i="8"/>
  <c r="A1263" i="8"/>
  <c r="B1263" i="8"/>
  <c r="A1264" i="8"/>
  <c r="B1264" i="8"/>
  <c r="A1265" i="8"/>
  <c r="B1265" i="8"/>
  <c r="A1266" i="8"/>
  <c r="B1266" i="8"/>
  <c r="A1267" i="8"/>
  <c r="B1267" i="8"/>
  <c r="A1268" i="8"/>
  <c r="B1268" i="8"/>
  <c r="I1259" i="8"/>
  <c r="A1259" i="8"/>
  <c r="B1259" i="8"/>
  <c r="U3" i="10" l="1"/>
  <c r="U4" i="10"/>
  <c r="U5" i="10"/>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2" i="10"/>
  <c r="E5" i="10" l="1"/>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I1257" i="8" l="1"/>
  <c r="I1258" i="8"/>
  <c r="A1257" i="8"/>
  <c r="B1257" i="8"/>
  <c r="A1258" i="8"/>
  <c r="B1258"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I1002" i="8"/>
  <c r="I1003" i="8"/>
  <c r="I1004" i="8"/>
  <c r="I1005" i="8"/>
  <c r="I1006" i="8"/>
  <c r="I1007" i="8"/>
  <c r="I1008" i="8"/>
  <c r="I1009" i="8"/>
  <c r="I1010" i="8"/>
  <c r="I1011" i="8"/>
  <c r="I1012" i="8"/>
  <c r="I1013" i="8"/>
  <c r="I1014" i="8"/>
  <c r="I1015" i="8"/>
  <c r="I1016" i="8"/>
  <c r="I1017" i="8"/>
  <c r="I1018" i="8"/>
  <c r="I1019" i="8"/>
  <c r="I1020" i="8"/>
  <c r="I1021" i="8"/>
  <c r="I1022" i="8"/>
  <c r="I1023" i="8"/>
  <c r="I1024" i="8"/>
  <c r="I1025" i="8"/>
  <c r="I1026" i="8"/>
  <c r="I1027" i="8"/>
  <c r="I1028" i="8"/>
  <c r="I1029" i="8"/>
  <c r="I1030" i="8"/>
  <c r="I1031" i="8"/>
  <c r="I1032" i="8"/>
  <c r="I1033" i="8"/>
  <c r="I1034" i="8"/>
  <c r="I1035" i="8"/>
  <c r="I1036" i="8"/>
  <c r="I1037" i="8"/>
  <c r="I1038" i="8"/>
  <c r="I1039" i="8"/>
  <c r="I1040" i="8"/>
  <c r="I1041" i="8"/>
  <c r="I1042" i="8"/>
  <c r="I1043" i="8"/>
  <c r="I1044" i="8"/>
  <c r="I1045" i="8"/>
  <c r="I1046" i="8"/>
  <c r="I1047" i="8"/>
  <c r="I1048" i="8"/>
  <c r="I1049" i="8"/>
  <c r="I1050" i="8"/>
  <c r="I1051" i="8"/>
  <c r="I1052" i="8"/>
  <c r="I1053" i="8"/>
  <c r="I1054" i="8"/>
  <c r="I1055" i="8"/>
  <c r="I1056" i="8"/>
  <c r="I1057" i="8"/>
  <c r="I1058" i="8"/>
  <c r="I1059" i="8"/>
  <c r="I1060" i="8"/>
  <c r="I1061" i="8"/>
  <c r="I1062" i="8"/>
  <c r="I1063" i="8"/>
  <c r="I1064" i="8"/>
  <c r="I1065" i="8"/>
  <c r="I1066" i="8"/>
  <c r="I1067" i="8"/>
  <c r="I1068" i="8"/>
  <c r="I1069" i="8"/>
  <c r="I1070" i="8"/>
  <c r="I1071" i="8"/>
  <c r="I1072" i="8"/>
  <c r="I1073" i="8"/>
  <c r="I1074" i="8"/>
  <c r="I1075" i="8"/>
  <c r="I1076" i="8"/>
  <c r="I1077" i="8"/>
  <c r="I1078" i="8"/>
  <c r="I1079" i="8"/>
  <c r="I1080" i="8"/>
  <c r="I1081" i="8"/>
  <c r="I1082" i="8"/>
  <c r="I1083" i="8"/>
  <c r="I1084" i="8"/>
  <c r="I1085" i="8"/>
  <c r="I1086" i="8"/>
  <c r="I1087" i="8"/>
  <c r="I1088" i="8"/>
  <c r="I1089" i="8"/>
  <c r="I1090" i="8"/>
  <c r="I1091" i="8"/>
  <c r="I1092" i="8"/>
  <c r="I1093" i="8"/>
  <c r="I1094" i="8"/>
  <c r="I1095" i="8"/>
  <c r="I1096" i="8"/>
  <c r="I1097" i="8"/>
  <c r="I1098" i="8"/>
  <c r="I1099" i="8"/>
  <c r="I1100" i="8"/>
  <c r="I1101" i="8"/>
  <c r="I1102" i="8"/>
  <c r="I1103" i="8"/>
  <c r="I1104" i="8"/>
  <c r="I1105" i="8"/>
  <c r="I1106" i="8"/>
  <c r="I1107" i="8"/>
  <c r="I1108" i="8"/>
  <c r="I1109" i="8"/>
  <c r="I1110" i="8"/>
  <c r="I1111" i="8"/>
  <c r="I1112" i="8"/>
  <c r="I1113" i="8"/>
  <c r="I1114" i="8"/>
  <c r="I1115" i="8"/>
  <c r="I1116" i="8"/>
  <c r="I1117" i="8"/>
  <c r="I1118" i="8"/>
  <c r="I1119" i="8"/>
  <c r="I1120" i="8"/>
  <c r="I1121" i="8"/>
  <c r="I1122" i="8"/>
  <c r="I1123" i="8"/>
  <c r="I1124" i="8"/>
  <c r="I1125" i="8"/>
  <c r="I1126" i="8"/>
  <c r="I1127" i="8"/>
  <c r="I1128" i="8"/>
  <c r="I1129" i="8"/>
  <c r="I1130" i="8"/>
  <c r="I1131" i="8"/>
  <c r="I1132" i="8"/>
  <c r="I1133" i="8"/>
  <c r="I1134" i="8"/>
  <c r="I1135" i="8"/>
  <c r="I1136" i="8"/>
  <c r="I1137" i="8"/>
  <c r="I1138" i="8"/>
  <c r="I1139" i="8"/>
  <c r="I1140" i="8"/>
  <c r="I1141" i="8"/>
  <c r="I1142" i="8"/>
  <c r="I1143" i="8"/>
  <c r="I1144" i="8"/>
  <c r="I1145" i="8"/>
  <c r="I1146" i="8"/>
  <c r="I1147" i="8"/>
  <c r="I1148" i="8"/>
  <c r="I1149" i="8"/>
  <c r="I1150" i="8"/>
  <c r="I1151" i="8"/>
  <c r="I1152" i="8"/>
  <c r="I1153" i="8"/>
  <c r="I1154" i="8"/>
  <c r="I1155" i="8"/>
  <c r="I1156" i="8"/>
  <c r="I1157" i="8"/>
  <c r="I1158" i="8"/>
  <c r="I1159" i="8"/>
  <c r="I1160" i="8"/>
  <c r="I1161" i="8"/>
  <c r="I1162" i="8"/>
  <c r="I1163" i="8"/>
  <c r="I1164" i="8"/>
  <c r="I1165" i="8"/>
  <c r="I1166" i="8"/>
  <c r="I1167" i="8"/>
  <c r="I1168" i="8"/>
  <c r="I1169" i="8"/>
  <c r="I1170" i="8"/>
  <c r="I1171" i="8"/>
  <c r="I1172" i="8"/>
  <c r="I1173" i="8"/>
  <c r="I1174" i="8"/>
  <c r="I1175" i="8"/>
  <c r="I1176" i="8"/>
  <c r="I1177" i="8"/>
  <c r="I1178" i="8"/>
  <c r="I1179" i="8"/>
  <c r="I1180" i="8"/>
  <c r="I1181" i="8"/>
  <c r="I1182" i="8"/>
  <c r="I1183" i="8"/>
  <c r="I1184" i="8"/>
  <c r="I1185" i="8"/>
  <c r="I1186" i="8"/>
  <c r="I1187" i="8"/>
  <c r="I1188" i="8"/>
  <c r="I1189" i="8"/>
  <c r="I1190" i="8"/>
  <c r="I1191" i="8"/>
  <c r="I1192" i="8"/>
  <c r="I1193" i="8"/>
  <c r="I1194" i="8"/>
  <c r="I1195" i="8"/>
  <c r="I1196" i="8"/>
  <c r="I1197" i="8"/>
  <c r="I1198" i="8"/>
  <c r="I1199" i="8"/>
  <c r="I1200" i="8"/>
  <c r="I1201" i="8"/>
  <c r="I1202" i="8"/>
  <c r="I1203" i="8"/>
  <c r="I1204" i="8"/>
  <c r="I1205" i="8"/>
  <c r="I1206" i="8"/>
  <c r="I1207" i="8"/>
  <c r="I1208" i="8"/>
  <c r="I1209" i="8"/>
  <c r="I1210" i="8"/>
  <c r="I1211" i="8"/>
  <c r="I1212" i="8"/>
  <c r="I1213" i="8"/>
  <c r="I1214" i="8"/>
  <c r="I1215" i="8"/>
  <c r="I1216" i="8"/>
  <c r="I1217" i="8"/>
  <c r="I1218" i="8"/>
  <c r="I1219" i="8"/>
  <c r="I1220" i="8"/>
  <c r="I1221" i="8"/>
  <c r="I1222" i="8"/>
  <c r="I1223" i="8"/>
  <c r="I1224" i="8"/>
  <c r="I1225" i="8"/>
  <c r="I1226" i="8"/>
  <c r="I1227" i="8"/>
  <c r="I1228" i="8"/>
  <c r="I1229" i="8"/>
  <c r="I1230" i="8"/>
  <c r="I1231" i="8"/>
  <c r="I1232" i="8"/>
  <c r="I1233" i="8"/>
  <c r="I1234" i="8"/>
  <c r="I1235" i="8"/>
  <c r="I1236" i="8"/>
  <c r="I1237" i="8"/>
  <c r="I1238" i="8"/>
  <c r="I1239" i="8"/>
  <c r="I1240" i="8"/>
  <c r="I1241" i="8"/>
  <c r="I1242" i="8"/>
  <c r="I1243" i="8"/>
  <c r="I1244" i="8"/>
  <c r="I1245" i="8"/>
  <c r="I1246" i="8"/>
  <c r="I1247" i="8"/>
  <c r="I1248" i="8"/>
  <c r="I1249" i="8"/>
  <c r="I1250" i="8"/>
  <c r="I1251" i="8"/>
  <c r="I1252" i="8"/>
  <c r="I1253" i="8"/>
  <c r="I1254" i="8"/>
  <c r="I1255" i="8"/>
  <c r="I1256" i="8"/>
  <c r="I2" i="8"/>
  <c r="A1233" i="8"/>
  <c r="B1233" i="8"/>
  <c r="A1234" i="8"/>
  <c r="B1234" i="8"/>
  <c r="A1235" i="8"/>
  <c r="B1235" i="8"/>
  <c r="A1236" i="8"/>
  <c r="B1236" i="8"/>
  <c r="A1237" i="8"/>
  <c r="B1237" i="8"/>
  <c r="A1238" i="8"/>
  <c r="B1238" i="8"/>
  <c r="A1239" i="8"/>
  <c r="B1239" i="8"/>
  <c r="A1240" i="8"/>
  <c r="B1240" i="8"/>
  <c r="A1241" i="8"/>
  <c r="B1241" i="8"/>
  <c r="A1242" i="8"/>
  <c r="B1242" i="8"/>
  <c r="A1243" i="8"/>
  <c r="B1243" i="8"/>
  <c r="A1244" i="8"/>
  <c r="B1244" i="8"/>
  <c r="A1245" i="8"/>
  <c r="B1245" i="8"/>
  <c r="A1246" i="8"/>
  <c r="B1246" i="8"/>
  <c r="A1247" i="8"/>
  <c r="B1247" i="8"/>
  <c r="A1248" i="8"/>
  <c r="B1248" i="8"/>
  <c r="A1249" i="8"/>
  <c r="B1249" i="8"/>
  <c r="A1250" i="8"/>
  <c r="B1250" i="8"/>
  <c r="A1251" i="8"/>
  <c r="B1251" i="8"/>
  <c r="A1252" i="8"/>
  <c r="B1252" i="8"/>
  <c r="A1253" i="8"/>
  <c r="B1253" i="8"/>
  <c r="A1254" i="8"/>
  <c r="B1254" i="8"/>
  <c r="A1255" i="8"/>
  <c r="B1255" i="8"/>
  <c r="A1256" i="8"/>
  <c r="B1256" i="8"/>
  <c r="G353" i="7"/>
  <c r="A353" i="7"/>
  <c r="B353" i="7"/>
  <c r="A321" i="7"/>
  <c r="B321" i="7"/>
  <c r="A322" i="7"/>
  <c r="B322" i="7"/>
  <c r="A323" i="7"/>
  <c r="B323" i="7"/>
  <c r="A324" i="7"/>
  <c r="B324" i="7"/>
  <c r="A325" i="7"/>
  <c r="B325" i="7"/>
  <c r="A326" i="7"/>
  <c r="B326" i="7"/>
  <c r="A327" i="7"/>
  <c r="B327" i="7"/>
  <c r="A328" i="7"/>
  <c r="B328" i="7"/>
  <c r="A329" i="7"/>
  <c r="B329" i="7"/>
  <c r="A330" i="7"/>
  <c r="B330" i="7"/>
  <c r="A331" i="7"/>
  <c r="B331" i="7"/>
  <c r="A332" i="7"/>
  <c r="B332" i="7"/>
  <c r="A333" i="7"/>
  <c r="B333" i="7"/>
  <c r="A334" i="7"/>
  <c r="B334" i="7"/>
  <c r="A335" i="7"/>
  <c r="B335" i="7"/>
  <c r="A336" i="7"/>
  <c r="B336" i="7"/>
  <c r="A337" i="7"/>
  <c r="B337" i="7"/>
  <c r="A338" i="7"/>
  <c r="B338" i="7"/>
  <c r="A339" i="7"/>
  <c r="B339" i="7"/>
  <c r="A340" i="7"/>
  <c r="B340" i="7"/>
  <c r="A341" i="7"/>
  <c r="B341" i="7"/>
  <c r="A342" i="7"/>
  <c r="B342" i="7"/>
  <c r="A343" i="7"/>
  <c r="B343" i="7"/>
  <c r="A344" i="7"/>
  <c r="B344" i="7"/>
  <c r="A345" i="7"/>
  <c r="B345" i="7"/>
  <c r="A346" i="7"/>
  <c r="B346" i="7"/>
  <c r="A347" i="7"/>
  <c r="B347" i="7"/>
  <c r="A348" i="7"/>
  <c r="B348" i="7"/>
  <c r="A349" i="7"/>
  <c r="B349" i="7"/>
  <c r="A350" i="7"/>
  <c r="B350" i="7"/>
  <c r="A351" i="7"/>
  <c r="B351" i="7"/>
  <c r="A352" i="7"/>
  <c r="B352"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R6" i="9"/>
  <c r="R7" i="9"/>
  <c r="R8" i="9"/>
  <c r="R9" i="9"/>
  <c r="R10" i="9"/>
  <c r="R11" i="9"/>
  <c r="R5" i="9"/>
  <c r="G2"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2" i="7"/>
  <c r="T6" i="9"/>
  <c r="U6" i="9"/>
  <c r="T7" i="9"/>
  <c r="U7" i="9"/>
  <c r="T8" i="9"/>
  <c r="U8" i="9"/>
  <c r="T9" i="9"/>
  <c r="U9" i="9"/>
  <c r="T10" i="9"/>
  <c r="U10" i="9"/>
  <c r="T11" i="9"/>
  <c r="U11" i="9"/>
  <c r="U5" i="9"/>
  <c r="T5" i="9"/>
  <c r="A943" i="8"/>
  <c r="B943" i="8"/>
  <c r="A944" i="8"/>
  <c r="B944" i="8"/>
  <c r="A945" i="8"/>
  <c r="B945" i="8"/>
  <c r="A946" i="8"/>
  <c r="B946" i="8"/>
  <c r="A947" i="8"/>
  <c r="B947" i="8"/>
  <c r="A948" i="8"/>
  <c r="B948" i="8"/>
  <c r="A949" i="8"/>
  <c r="B949" i="8"/>
  <c r="A950" i="8"/>
  <c r="B950" i="8"/>
  <c r="A951" i="8"/>
  <c r="B951" i="8"/>
  <c r="A952" i="8"/>
  <c r="B952" i="8"/>
  <c r="A953" i="8"/>
  <c r="B953" i="8"/>
  <c r="A954" i="8"/>
  <c r="B954" i="8"/>
  <c r="A955" i="8"/>
  <c r="B955" i="8"/>
  <c r="A956" i="8"/>
  <c r="B956" i="8"/>
  <c r="A957" i="8"/>
  <c r="B957" i="8"/>
  <c r="A958" i="8"/>
  <c r="B958" i="8"/>
  <c r="A959" i="8"/>
  <c r="B959" i="8"/>
  <c r="A960" i="8"/>
  <c r="B960" i="8"/>
  <c r="A961" i="8"/>
  <c r="B961" i="8"/>
  <c r="A962" i="8"/>
  <c r="B962" i="8"/>
  <c r="A963" i="8"/>
  <c r="B963" i="8"/>
  <c r="A964" i="8"/>
  <c r="B964" i="8"/>
  <c r="A965" i="8"/>
  <c r="B965" i="8"/>
  <c r="A966" i="8"/>
  <c r="B966" i="8"/>
  <c r="A967" i="8"/>
  <c r="B967" i="8"/>
  <c r="A968" i="8"/>
  <c r="B968" i="8"/>
  <c r="A969" i="8"/>
  <c r="B969" i="8"/>
  <c r="A970" i="8"/>
  <c r="B970" i="8"/>
  <c r="A971" i="8"/>
  <c r="B971" i="8"/>
  <c r="A972" i="8"/>
  <c r="B972" i="8"/>
  <c r="A973" i="8"/>
  <c r="B973" i="8"/>
  <c r="A974" i="8"/>
  <c r="B974" i="8"/>
  <c r="A975" i="8"/>
  <c r="B975" i="8"/>
  <c r="A976" i="8"/>
  <c r="B976" i="8"/>
  <c r="A977" i="8"/>
  <c r="B977" i="8"/>
  <c r="A978" i="8"/>
  <c r="B978" i="8"/>
  <c r="A979" i="8"/>
  <c r="B979" i="8"/>
  <c r="A980" i="8"/>
  <c r="B980" i="8"/>
  <c r="A981" i="8"/>
  <c r="B981" i="8"/>
  <c r="A982" i="8"/>
  <c r="B982" i="8"/>
  <c r="A983" i="8"/>
  <c r="B983" i="8"/>
  <c r="A984" i="8"/>
  <c r="B984" i="8"/>
  <c r="A985" i="8"/>
  <c r="B985" i="8"/>
  <c r="A986" i="8"/>
  <c r="B986" i="8"/>
  <c r="A987" i="8"/>
  <c r="B987" i="8"/>
  <c r="A988" i="8"/>
  <c r="B988" i="8"/>
  <c r="A989" i="8"/>
  <c r="B989" i="8"/>
  <c r="A990" i="8"/>
  <c r="B990" i="8"/>
  <c r="A991" i="8"/>
  <c r="B991" i="8"/>
  <c r="A992" i="8"/>
  <c r="B992" i="8"/>
  <c r="A993" i="8"/>
  <c r="B993" i="8"/>
  <c r="A994" i="8"/>
  <c r="B994" i="8"/>
  <c r="A995" i="8"/>
  <c r="B995" i="8"/>
  <c r="A996" i="8"/>
  <c r="B996" i="8"/>
  <c r="A997" i="8"/>
  <c r="B997" i="8"/>
  <c r="A998" i="8"/>
  <c r="B998" i="8"/>
  <c r="A999" i="8"/>
  <c r="B999" i="8"/>
  <c r="A1000" i="8"/>
  <c r="B1000" i="8"/>
  <c r="A1001" i="8"/>
  <c r="B1001" i="8"/>
  <c r="A1002" i="8"/>
  <c r="B1002" i="8"/>
  <c r="A1003" i="8"/>
  <c r="B1003" i="8"/>
  <c r="A1004" i="8"/>
  <c r="B1004" i="8"/>
  <c r="A1005" i="8"/>
  <c r="B1005" i="8"/>
  <c r="A1006" i="8"/>
  <c r="B1006" i="8"/>
  <c r="A1007" i="8"/>
  <c r="B1007" i="8"/>
  <c r="A1008" i="8"/>
  <c r="B1008" i="8"/>
  <c r="A1009" i="8"/>
  <c r="B1009" i="8"/>
  <c r="A1010" i="8"/>
  <c r="B1010" i="8"/>
  <c r="A1011" i="8"/>
  <c r="B1011" i="8"/>
  <c r="A1012" i="8"/>
  <c r="B1012" i="8"/>
  <c r="A1013" i="8"/>
  <c r="B1013" i="8"/>
  <c r="A1014" i="8"/>
  <c r="B1014" i="8"/>
  <c r="A1015" i="8"/>
  <c r="B1015" i="8"/>
  <c r="A1016" i="8"/>
  <c r="B1016" i="8"/>
  <c r="A1017" i="8"/>
  <c r="B1017" i="8"/>
  <c r="A1018" i="8"/>
  <c r="B1018" i="8"/>
  <c r="A1019" i="8"/>
  <c r="B1019" i="8"/>
  <c r="A1020" i="8"/>
  <c r="B1020" i="8"/>
  <c r="A1021" i="8"/>
  <c r="B1021" i="8"/>
  <c r="A1022" i="8"/>
  <c r="B1022" i="8"/>
  <c r="A1023" i="8"/>
  <c r="B1023" i="8"/>
  <c r="A1024" i="8"/>
  <c r="B1024" i="8"/>
  <c r="A1025" i="8"/>
  <c r="B1025" i="8"/>
  <c r="A1026" i="8"/>
  <c r="B1026" i="8"/>
  <c r="A1027" i="8"/>
  <c r="B1027" i="8"/>
  <c r="A1028" i="8"/>
  <c r="B1028" i="8"/>
  <c r="A1029" i="8"/>
  <c r="B1029" i="8"/>
  <c r="A1030" i="8"/>
  <c r="B1030" i="8"/>
  <c r="A1031" i="8"/>
  <c r="B1031" i="8"/>
  <c r="A1032" i="8"/>
  <c r="B1032" i="8"/>
  <c r="A1033" i="8"/>
  <c r="B1033" i="8"/>
  <c r="A1034" i="8"/>
  <c r="B1034" i="8"/>
  <c r="A1035" i="8"/>
  <c r="B1035" i="8"/>
  <c r="A1036" i="8"/>
  <c r="B1036" i="8"/>
  <c r="A1037" i="8"/>
  <c r="B1037" i="8"/>
  <c r="A1038" i="8"/>
  <c r="B1038" i="8"/>
  <c r="A1039" i="8"/>
  <c r="B1039" i="8"/>
  <c r="A1040" i="8"/>
  <c r="B1040" i="8"/>
  <c r="A1041" i="8"/>
  <c r="B1041" i="8"/>
  <c r="A1042" i="8"/>
  <c r="B1042" i="8"/>
  <c r="A1043" i="8"/>
  <c r="B1043" i="8"/>
  <c r="A1044" i="8"/>
  <c r="B1044" i="8"/>
  <c r="A1045" i="8"/>
  <c r="B1045" i="8"/>
  <c r="A1046" i="8"/>
  <c r="B1046" i="8"/>
  <c r="A1047" i="8"/>
  <c r="B1047" i="8"/>
  <c r="A1048" i="8"/>
  <c r="B1048" i="8"/>
  <c r="A1049" i="8"/>
  <c r="B1049" i="8"/>
  <c r="A1050" i="8"/>
  <c r="B1050" i="8"/>
  <c r="A1051" i="8"/>
  <c r="B1051" i="8"/>
  <c r="A1052" i="8"/>
  <c r="B1052" i="8"/>
  <c r="A1053" i="8"/>
  <c r="B1053" i="8"/>
  <c r="A1054" i="8"/>
  <c r="B1054" i="8"/>
  <c r="A1055" i="8"/>
  <c r="B1055" i="8"/>
  <c r="A1056" i="8"/>
  <c r="B1056" i="8"/>
  <c r="A1057" i="8"/>
  <c r="B1057" i="8"/>
  <c r="A1058" i="8"/>
  <c r="B1058" i="8"/>
  <c r="A1059" i="8"/>
  <c r="B1059" i="8"/>
  <c r="A1060" i="8"/>
  <c r="B1060" i="8"/>
  <c r="A1061" i="8"/>
  <c r="B1061" i="8"/>
  <c r="A1062" i="8"/>
  <c r="B1062" i="8"/>
  <c r="A1063" i="8"/>
  <c r="B1063" i="8"/>
  <c r="A1064" i="8"/>
  <c r="B1064" i="8"/>
  <c r="A1065" i="8"/>
  <c r="B1065" i="8"/>
  <c r="A1066" i="8"/>
  <c r="B1066" i="8"/>
  <c r="A1067" i="8"/>
  <c r="B1067" i="8"/>
  <c r="A1068" i="8"/>
  <c r="B1068" i="8"/>
  <c r="A1069" i="8"/>
  <c r="B1069" i="8"/>
  <c r="A1070" i="8"/>
  <c r="B1070" i="8"/>
  <c r="A1071" i="8"/>
  <c r="B1071" i="8"/>
  <c r="A1072" i="8"/>
  <c r="B1072" i="8"/>
  <c r="A1073" i="8"/>
  <c r="B1073" i="8"/>
  <c r="A1074" i="8"/>
  <c r="B1074" i="8"/>
  <c r="A1075" i="8"/>
  <c r="B1075" i="8"/>
  <c r="A1076" i="8"/>
  <c r="B1076" i="8"/>
  <c r="A1077" i="8"/>
  <c r="B1077" i="8"/>
  <c r="A1078" i="8"/>
  <c r="B1078" i="8"/>
  <c r="A1079" i="8"/>
  <c r="B1079" i="8"/>
  <c r="A1080" i="8"/>
  <c r="B1080" i="8"/>
  <c r="A1081" i="8"/>
  <c r="B1081" i="8"/>
  <c r="A1082" i="8"/>
  <c r="B1082" i="8"/>
  <c r="A1083" i="8"/>
  <c r="B1083" i="8"/>
  <c r="A1084" i="8"/>
  <c r="B1084" i="8"/>
  <c r="A1085" i="8"/>
  <c r="B1085" i="8"/>
  <c r="A1086" i="8"/>
  <c r="B1086" i="8"/>
  <c r="A1087" i="8"/>
  <c r="B1087" i="8"/>
  <c r="A1088" i="8"/>
  <c r="B1088" i="8"/>
  <c r="A1089" i="8"/>
  <c r="B1089" i="8"/>
  <c r="A1090" i="8"/>
  <c r="B1090" i="8"/>
  <c r="A1091" i="8"/>
  <c r="B1091" i="8"/>
  <c r="A1092" i="8"/>
  <c r="B1092" i="8"/>
  <c r="A1093" i="8"/>
  <c r="B1093" i="8"/>
  <c r="A1094" i="8"/>
  <c r="B1094" i="8"/>
  <c r="A1095" i="8"/>
  <c r="B1095" i="8"/>
  <c r="A1096" i="8"/>
  <c r="B1096" i="8"/>
  <c r="A1097" i="8"/>
  <c r="B1097" i="8"/>
  <c r="A1098" i="8"/>
  <c r="B1098" i="8"/>
  <c r="A1099" i="8"/>
  <c r="B1099" i="8"/>
  <c r="A1100" i="8"/>
  <c r="B1100" i="8"/>
  <c r="A1101" i="8"/>
  <c r="B1101" i="8"/>
  <c r="A1102" i="8"/>
  <c r="B1102" i="8"/>
  <c r="A1103" i="8"/>
  <c r="B1103" i="8"/>
  <c r="A1104" i="8"/>
  <c r="B1104" i="8"/>
  <c r="A1105" i="8"/>
  <c r="B1105" i="8"/>
  <c r="A1106" i="8"/>
  <c r="B1106" i="8"/>
  <c r="A1107" i="8"/>
  <c r="B1107" i="8"/>
  <c r="A1108" i="8"/>
  <c r="B1108" i="8"/>
  <c r="A1109" i="8"/>
  <c r="B1109" i="8"/>
  <c r="A1110" i="8"/>
  <c r="B1110" i="8"/>
  <c r="A1111" i="8"/>
  <c r="B1111" i="8"/>
  <c r="A1112" i="8"/>
  <c r="B1112" i="8"/>
  <c r="A1113" i="8"/>
  <c r="B1113" i="8"/>
  <c r="A1114" i="8"/>
  <c r="B1114" i="8"/>
  <c r="A1115" i="8"/>
  <c r="B1115" i="8"/>
  <c r="A1116" i="8"/>
  <c r="B1116" i="8"/>
  <c r="A1117" i="8"/>
  <c r="B1117" i="8"/>
  <c r="A1118" i="8"/>
  <c r="B1118" i="8"/>
  <c r="A1119" i="8"/>
  <c r="B1119" i="8"/>
  <c r="A1120" i="8"/>
  <c r="B1120" i="8"/>
  <c r="A1121" i="8"/>
  <c r="B1121" i="8"/>
  <c r="A1122" i="8"/>
  <c r="B1122" i="8"/>
  <c r="A1123" i="8"/>
  <c r="B1123" i="8"/>
  <c r="A1124" i="8"/>
  <c r="B1124" i="8"/>
  <c r="A1125" i="8"/>
  <c r="B1125" i="8"/>
  <c r="A1126" i="8"/>
  <c r="B1126" i="8"/>
  <c r="A1127" i="8"/>
  <c r="B1127" i="8"/>
  <c r="A1128" i="8"/>
  <c r="B1128" i="8"/>
  <c r="A1129" i="8"/>
  <c r="B1129" i="8"/>
  <c r="A1130" i="8"/>
  <c r="B1130" i="8"/>
  <c r="A1131" i="8"/>
  <c r="B1131" i="8"/>
  <c r="A1132" i="8"/>
  <c r="B1132" i="8"/>
  <c r="A1133" i="8"/>
  <c r="B1133" i="8"/>
  <c r="A1134" i="8"/>
  <c r="B1134" i="8"/>
  <c r="A1135" i="8"/>
  <c r="B1135" i="8"/>
  <c r="A1136" i="8"/>
  <c r="B1136" i="8"/>
  <c r="A1137" i="8"/>
  <c r="B1137" i="8"/>
  <c r="A1138" i="8"/>
  <c r="B1138" i="8"/>
  <c r="A1139" i="8"/>
  <c r="B1139" i="8"/>
  <c r="A1140" i="8"/>
  <c r="B1140" i="8"/>
  <c r="A1141" i="8"/>
  <c r="B1141" i="8"/>
  <c r="A1142" i="8"/>
  <c r="B1142" i="8"/>
  <c r="A1143" i="8"/>
  <c r="B1143" i="8"/>
  <c r="A1144" i="8"/>
  <c r="B1144" i="8"/>
  <c r="A1145" i="8"/>
  <c r="B1145" i="8"/>
  <c r="A1146" i="8"/>
  <c r="B1146" i="8"/>
  <c r="A1147" i="8"/>
  <c r="B1147" i="8"/>
  <c r="A1148" i="8"/>
  <c r="B1148" i="8"/>
  <c r="A1149" i="8"/>
  <c r="B1149" i="8"/>
  <c r="A1150" i="8"/>
  <c r="B1150" i="8"/>
  <c r="A1151" i="8"/>
  <c r="B1151" i="8"/>
  <c r="A1152" i="8"/>
  <c r="B1152" i="8"/>
  <c r="A1153" i="8"/>
  <c r="B1153" i="8"/>
  <c r="A1154" i="8"/>
  <c r="B1154" i="8"/>
  <c r="A1155" i="8"/>
  <c r="B1155" i="8"/>
  <c r="A1156" i="8"/>
  <c r="B1156" i="8"/>
  <c r="A1157" i="8"/>
  <c r="B1157" i="8"/>
  <c r="A1158" i="8"/>
  <c r="B1158" i="8"/>
  <c r="A1159" i="8"/>
  <c r="B1159" i="8"/>
  <c r="A1160" i="8"/>
  <c r="B1160" i="8"/>
  <c r="A1161" i="8"/>
  <c r="B1161" i="8"/>
  <c r="A1162" i="8"/>
  <c r="B1162" i="8"/>
  <c r="A1163" i="8"/>
  <c r="B1163" i="8"/>
  <c r="A1164" i="8"/>
  <c r="B1164" i="8"/>
  <c r="A1165" i="8"/>
  <c r="B1165" i="8"/>
  <c r="A1166" i="8"/>
  <c r="B1166" i="8"/>
  <c r="A1167" i="8"/>
  <c r="B1167" i="8"/>
  <c r="A1168" i="8"/>
  <c r="B1168" i="8"/>
  <c r="A1169" i="8"/>
  <c r="B1169" i="8"/>
  <c r="A1170" i="8"/>
  <c r="B1170" i="8"/>
  <c r="A1171" i="8"/>
  <c r="B1171" i="8"/>
  <c r="A1172" i="8"/>
  <c r="B1172" i="8"/>
  <c r="A1173" i="8"/>
  <c r="B1173" i="8"/>
  <c r="A1174" i="8"/>
  <c r="B1174" i="8"/>
  <c r="A1175" i="8"/>
  <c r="B1175" i="8"/>
  <c r="A1176" i="8"/>
  <c r="B1176" i="8"/>
  <c r="A1177" i="8"/>
  <c r="B1177" i="8"/>
  <c r="A1178" i="8"/>
  <c r="B1178" i="8"/>
  <c r="A1179" i="8"/>
  <c r="B1179" i="8"/>
  <c r="A1180" i="8"/>
  <c r="B1180" i="8"/>
  <c r="A1181" i="8"/>
  <c r="B1181" i="8"/>
  <c r="A1182" i="8"/>
  <c r="B1182" i="8"/>
  <c r="A1183" i="8"/>
  <c r="B1183" i="8"/>
  <c r="A1184" i="8"/>
  <c r="B1184" i="8"/>
  <c r="A1185" i="8"/>
  <c r="B1185" i="8"/>
  <c r="A1186" i="8"/>
  <c r="B1186" i="8"/>
  <c r="A1187" i="8"/>
  <c r="B1187" i="8"/>
  <c r="A1188" i="8"/>
  <c r="B1188" i="8"/>
  <c r="A1189" i="8"/>
  <c r="B1189" i="8"/>
  <c r="A1190" i="8"/>
  <c r="B1190" i="8"/>
  <c r="A1191" i="8"/>
  <c r="B1191" i="8"/>
  <c r="A1192" i="8"/>
  <c r="B1192" i="8"/>
  <c r="A1193" i="8"/>
  <c r="B1193" i="8"/>
  <c r="A1194" i="8"/>
  <c r="B1194" i="8"/>
  <c r="A1195" i="8"/>
  <c r="B1195" i="8"/>
  <c r="A1196" i="8"/>
  <c r="B1196" i="8"/>
  <c r="A1197" i="8"/>
  <c r="B1197" i="8"/>
  <c r="A1198" i="8"/>
  <c r="B1198" i="8"/>
  <c r="A1199" i="8"/>
  <c r="B1199" i="8"/>
  <c r="A1200" i="8"/>
  <c r="B1200" i="8"/>
  <c r="A1201" i="8"/>
  <c r="B1201" i="8"/>
  <c r="A1202" i="8"/>
  <c r="B1202" i="8"/>
  <c r="A1203" i="8"/>
  <c r="B1203" i="8"/>
  <c r="A1204" i="8"/>
  <c r="B1204" i="8"/>
  <c r="A1205" i="8"/>
  <c r="B1205" i="8"/>
  <c r="A1206" i="8"/>
  <c r="B1206" i="8"/>
  <c r="A1207" i="8"/>
  <c r="B1207" i="8"/>
  <c r="A1208" i="8"/>
  <c r="B1208" i="8"/>
  <c r="A1209" i="8"/>
  <c r="B1209" i="8"/>
  <c r="A1210" i="8"/>
  <c r="B1210" i="8"/>
  <c r="A1211" i="8"/>
  <c r="B1211" i="8"/>
  <c r="A1212" i="8"/>
  <c r="B1212" i="8"/>
  <c r="A1213" i="8"/>
  <c r="B1213" i="8"/>
  <c r="A1214" i="8"/>
  <c r="B1214" i="8"/>
  <c r="A1215" i="8"/>
  <c r="B1215" i="8"/>
  <c r="A1216" i="8"/>
  <c r="B1216" i="8"/>
  <c r="A1217" i="8"/>
  <c r="B1217" i="8"/>
  <c r="A1218" i="8"/>
  <c r="B1218" i="8"/>
  <c r="A1219" i="8"/>
  <c r="B1219" i="8"/>
  <c r="A1220" i="8"/>
  <c r="B1220" i="8"/>
  <c r="A1221" i="8"/>
  <c r="B1221" i="8"/>
  <c r="A1222" i="8"/>
  <c r="B1222" i="8"/>
  <c r="A1223" i="8"/>
  <c r="B1223" i="8"/>
  <c r="A1224" i="8"/>
  <c r="B1224" i="8"/>
  <c r="A1225" i="8"/>
  <c r="B1225" i="8"/>
  <c r="A1226" i="8"/>
  <c r="B1226" i="8"/>
  <c r="A1227" i="8"/>
  <c r="B1227" i="8"/>
  <c r="A1228" i="8"/>
  <c r="B1228" i="8"/>
  <c r="A1229" i="8"/>
  <c r="B1229" i="8"/>
  <c r="A1230" i="8"/>
  <c r="B1230" i="8"/>
  <c r="A1231" i="8"/>
  <c r="B1231" i="8"/>
  <c r="A1232" i="8"/>
  <c r="B123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2" i="8"/>
  <c r="A42" i="9"/>
  <c r="J54" i="5"/>
  <c r="C54" i="5" s="1"/>
  <c r="J53" i="5"/>
  <c r="C53" i="5" s="1"/>
  <c r="J52" i="5"/>
  <c r="C52" i="5" s="1"/>
  <c r="J51" i="5"/>
  <c r="C51" i="5" s="1"/>
  <c r="J50" i="5"/>
  <c r="C50" i="5" s="1"/>
  <c r="J49" i="5"/>
  <c r="C49" i="5" s="1"/>
  <c r="J48" i="5"/>
  <c r="C48" i="5" s="1"/>
  <c r="J47" i="5"/>
  <c r="C47" i="5" s="1"/>
  <c r="J46" i="5"/>
  <c r="C46" i="5" s="1"/>
  <c r="J45" i="5"/>
  <c r="C45" i="5" s="1"/>
  <c r="J44" i="5"/>
  <c r="C44" i="5" s="1"/>
  <c r="J43" i="5"/>
  <c r="C43" i="5" s="1"/>
  <c r="J42" i="5"/>
  <c r="C42" i="5" s="1"/>
  <c r="J41" i="5"/>
  <c r="C41" i="5" s="1"/>
  <c r="J40" i="5"/>
  <c r="C40" i="5" s="1"/>
  <c r="J39" i="5"/>
  <c r="C39" i="5" s="1"/>
  <c r="J38" i="5"/>
  <c r="C38" i="5" s="1"/>
  <c r="J37" i="5"/>
  <c r="C37" i="5" s="1"/>
  <c r="J36" i="5"/>
  <c r="C36" i="5" s="1"/>
  <c r="J35" i="5"/>
  <c r="C35" i="5" s="1"/>
  <c r="J34" i="5"/>
  <c r="C34" i="5" s="1"/>
  <c r="C33" i="5"/>
  <c r="J32" i="5"/>
  <c r="C32" i="5" s="1"/>
  <c r="J31" i="5"/>
  <c r="C31" i="5" s="1"/>
  <c r="J30" i="5"/>
  <c r="C30" i="5" s="1"/>
  <c r="J29" i="5"/>
  <c r="C29" i="5" s="1"/>
  <c r="J28" i="5"/>
  <c r="C28" i="5" s="1"/>
  <c r="J27" i="5"/>
  <c r="C27" i="5" s="1"/>
  <c r="J26" i="5"/>
  <c r="C26" i="5" s="1"/>
  <c r="J25" i="5"/>
  <c r="C25" i="5" s="1"/>
  <c r="J24" i="5"/>
  <c r="C24" i="5" s="1"/>
  <c r="J23" i="5"/>
  <c r="C23" i="5" s="1"/>
  <c r="J22" i="5"/>
  <c r="C22" i="5" s="1"/>
  <c r="J21" i="5"/>
  <c r="C21" i="5" s="1"/>
  <c r="J20" i="5"/>
  <c r="C20" i="5" s="1"/>
  <c r="J19" i="5"/>
  <c r="C19" i="5" s="1"/>
  <c r="J18" i="5"/>
  <c r="C18" i="5" s="1"/>
  <c r="J17" i="5"/>
  <c r="C17" i="5" s="1"/>
  <c r="J16" i="5"/>
  <c r="C16" i="5" s="1"/>
  <c r="J15" i="5"/>
  <c r="C15" i="5" s="1"/>
  <c r="J14" i="5"/>
  <c r="C14" i="5" s="1"/>
  <c r="J13" i="5"/>
  <c r="C13" i="5" s="1"/>
  <c r="J12" i="5"/>
  <c r="C12" i="5" s="1"/>
  <c r="J11" i="5"/>
  <c r="C11" i="5" s="1"/>
  <c r="J10" i="5"/>
  <c r="C10" i="5" s="1"/>
  <c r="J9" i="5"/>
  <c r="C9" i="5" s="1"/>
  <c r="J8" i="5"/>
  <c r="C8" i="5" s="1"/>
  <c r="J7" i="5"/>
  <c r="C7" i="5" s="1"/>
  <c r="J6" i="5"/>
  <c r="C6" i="5" s="1"/>
  <c r="J5" i="5"/>
  <c r="C5" i="5" s="1"/>
  <c r="J4" i="5"/>
  <c r="C4" i="5" s="1"/>
  <c r="J3" i="5"/>
  <c r="C3" i="5" s="1"/>
  <c r="C2" i="5"/>
  <c r="C9" i="1" l="1"/>
  <c r="H50" i="9"/>
  <c r="J50" i="9"/>
  <c r="H79" i="1" s="1"/>
  <c r="I50" i="9"/>
  <c r="G79" i="1" s="1"/>
  <c r="L50" i="9"/>
  <c r="O50" i="9" a="1"/>
  <c r="O50" i="9" s="1"/>
  <c r="E79" i="1" s="1"/>
  <c r="E14" i="1" s="1"/>
  <c r="K50" i="9"/>
  <c r="N50" i="9" a="1"/>
  <c r="N50" i="9" s="1"/>
  <c r="D79" i="1" s="1"/>
  <c r="D14" i="1" s="1"/>
  <c r="P50" i="9" a="1"/>
  <c r="P50" i="9" s="1"/>
  <c r="F79" i="1" s="1"/>
  <c r="F14" i="1" s="1"/>
  <c r="H49" i="9"/>
  <c r="I49" i="9"/>
  <c r="G78" i="1" s="1"/>
  <c r="J49" i="9"/>
  <c r="H78" i="1" s="1"/>
  <c r="L49" i="9"/>
  <c r="O49" i="9" a="1"/>
  <c r="O49" i="9" s="1"/>
  <c r="E78" i="1" s="1"/>
  <c r="K49" i="9"/>
  <c r="N49" i="9" a="1"/>
  <c r="N49" i="9" s="1"/>
  <c r="D78" i="1" s="1"/>
  <c r="P49" i="9" a="1"/>
  <c r="P49" i="9" s="1"/>
  <c r="F78" i="1" s="1"/>
  <c r="AA16" i="9"/>
  <c r="G29" i="1" s="1"/>
  <c r="AB16" i="9"/>
  <c r="H29" i="1" s="1"/>
  <c r="Z16" i="9"/>
  <c r="W16" i="9" a="1"/>
  <c r="W16" i="9" s="1"/>
  <c r="Y16" i="9" a="1"/>
  <c r="Y16" i="9" s="1"/>
  <c r="F29" i="1" s="1"/>
  <c r="F13" i="1" s="1"/>
  <c r="X16" i="9" a="1"/>
  <c r="X16" i="9" s="1"/>
  <c r="H48" i="9"/>
  <c r="I48" i="9"/>
  <c r="G77" i="1" s="1"/>
  <c r="J48" i="9"/>
  <c r="H77" i="1" s="1"/>
  <c r="K48" i="9"/>
  <c r="N48" i="9" a="1"/>
  <c r="N48" i="9" s="1"/>
  <c r="D77" i="1" s="1"/>
  <c r="L48" i="9"/>
  <c r="M48" i="9" s="1"/>
  <c r="O48" i="9" a="1"/>
  <c r="O48" i="9" s="1"/>
  <c r="E77" i="1" s="1"/>
  <c r="P48" i="9" a="1"/>
  <c r="P48" i="9" s="1"/>
  <c r="F77" i="1" s="1"/>
  <c r="I47" i="9"/>
  <c r="G76" i="1" s="1"/>
  <c r="J47" i="9"/>
  <c r="H76" i="1" s="1"/>
  <c r="H47" i="9"/>
  <c r="K47" i="9"/>
  <c r="N47" i="9" a="1"/>
  <c r="N47" i="9" s="1"/>
  <c r="D76" i="1" s="1"/>
  <c r="L47" i="9"/>
  <c r="M47" i="9" s="1"/>
  <c r="O47" i="9" a="1"/>
  <c r="O47" i="9" s="1"/>
  <c r="E76" i="1" s="1"/>
  <c r="P47" i="9" a="1"/>
  <c r="P47" i="9" s="1"/>
  <c r="F76" i="1" s="1"/>
  <c r="I46" i="9"/>
  <c r="G75" i="1" s="1"/>
  <c r="J46" i="9"/>
  <c r="H75" i="1" s="1"/>
  <c r="H46" i="9"/>
  <c r="K46" i="9"/>
  <c r="N46" i="9" a="1"/>
  <c r="N46" i="9" s="1"/>
  <c r="D75" i="1" s="1"/>
  <c r="L46" i="9"/>
  <c r="M46" i="9" s="1"/>
  <c r="O46" i="9" a="1"/>
  <c r="O46" i="9" s="1"/>
  <c r="E75" i="1" s="1"/>
  <c r="P46" i="9" a="1"/>
  <c r="P46" i="9" s="1"/>
  <c r="F75" i="1" s="1"/>
  <c r="I45" i="9"/>
  <c r="G74" i="1" s="1"/>
  <c r="J45" i="9"/>
  <c r="H74" i="1" s="1"/>
  <c r="H45" i="9"/>
  <c r="L45" i="9"/>
  <c r="O45" i="9" a="1"/>
  <c r="O45" i="9" s="1"/>
  <c r="E74" i="1" s="1"/>
  <c r="K45" i="9"/>
  <c r="N45" i="9" a="1"/>
  <c r="N45" i="9" s="1"/>
  <c r="D74" i="1" s="1"/>
  <c r="P45" i="9" a="1"/>
  <c r="P45" i="9" s="1"/>
  <c r="F74" i="1" s="1"/>
  <c r="AB15" i="9"/>
  <c r="H28" i="1" s="1"/>
  <c r="AA15" i="9"/>
  <c r="G28" i="1" s="1"/>
  <c r="Z15" i="9"/>
  <c r="AH6" i="9" a="1"/>
  <c r="AH6" i="9" s="1"/>
  <c r="AI15" i="9" a="1"/>
  <c r="AI15" i="9" s="1"/>
  <c r="AI16" i="9" a="1"/>
  <c r="AI16" i="9" s="1"/>
  <c r="AH15" i="9" a="1"/>
  <c r="AH15" i="9" s="1"/>
  <c r="AP15" i="9" s="1"/>
  <c r="AN15" i="9" s="1"/>
  <c r="AH16" i="9" a="1"/>
  <c r="AH16" i="9" s="1"/>
  <c r="AP16" i="9" s="1"/>
  <c r="AN16" i="9" s="1"/>
  <c r="W15" i="9" a="1"/>
  <c r="W15" i="9" s="1"/>
  <c r="X15" i="9" a="1"/>
  <c r="X15" i="9" s="1"/>
  <c r="Y15" i="9" a="1"/>
  <c r="Y15" i="9" s="1"/>
  <c r="I44" i="9"/>
  <c r="G73" i="1" s="1"/>
  <c r="J44" i="9"/>
  <c r="H73" i="1" s="1"/>
  <c r="H44" i="9"/>
  <c r="K44" i="9"/>
  <c r="N44" i="9" a="1"/>
  <c r="N44" i="9" s="1"/>
  <c r="D73" i="1" s="1"/>
  <c r="L44" i="9"/>
  <c r="M44" i="9" s="1"/>
  <c r="O44" i="9" a="1"/>
  <c r="O44" i="9" s="1"/>
  <c r="E73" i="1" s="1"/>
  <c r="P44" i="9" a="1"/>
  <c r="P44" i="9" s="1"/>
  <c r="F73" i="1" s="1"/>
  <c r="I43" i="9"/>
  <c r="G72" i="1" s="1"/>
  <c r="H43" i="9"/>
  <c r="J43" i="9"/>
  <c r="H72" i="1" s="1"/>
  <c r="L43" i="9"/>
  <c r="O43" i="9" a="1"/>
  <c r="O43" i="9" s="1"/>
  <c r="E72" i="1" s="1"/>
  <c r="P43" i="9" a="1"/>
  <c r="P43" i="9" s="1"/>
  <c r="F72" i="1" s="1"/>
  <c r="K43" i="9"/>
  <c r="N43" i="9" a="1"/>
  <c r="N43" i="9" s="1"/>
  <c r="D72" i="1" s="1"/>
  <c r="L42" i="9"/>
  <c r="N42" i="9" a="1"/>
  <c r="N42" i="9" s="1"/>
  <c r="D71" i="1" s="1"/>
  <c r="P42" i="9" a="1"/>
  <c r="P42" i="9" s="1"/>
  <c r="F71" i="1" s="1"/>
  <c r="K42" i="9"/>
  <c r="M42" i="9" s="1"/>
  <c r="O42" i="9" a="1"/>
  <c r="O42" i="9" s="1"/>
  <c r="E71" i="1" s="1"/>
  <c r="I42" i="9"/>
  <c r="G71" i="1" s="1"/>
  <c r="H42" i="9"/>
  <c r="J42" i="9"/>
  <c r="H71" i="1" s="1"/>
  <c r="W14" i="9" a="1"/>
  <c r="W14" i="9" s="1"/>
  <c r="V29" i="9" s="1"/>
  <c r="X14" i="9" a="1"/>
  <c r="X14" i="9" s="1"/>
  <c r="Y14" i="9" a="1"/>
  <c r="Y14" i="9" s="1"/>
  <c r="AM15" i="9" s="1"/>
  <c r="AU15" i="9" s="1"/>
  <c r="L41" i="9"/>
  <c r="O41" i="9" a="1"/>
  <c r="O41" i="9" s="1"/>
  <c r="E70" i="1" s="1"/>
  <c r="K41" i="9"/>
  <c r="N41" i="9" a="1"/>
  <c r="N41" i="9" s="1"/>
  <c r="D70" i="1" s="1"/>
  <c r="P41" i="9" a="1"/>
  <c r="P41" i="9" s="1"/>
  <c r="F70" i="1" s="1"/>
  <c r="Q14" i="9"/>
  <c r="A41" i="9"/>
  <c r="K40" i="9"/>
  <c r="N40" i="9" a="1"/>
  <c r="N40" i="9" s="1"/>
  <c r="D69" i="1" s="1"/>
  <c r="L40" i="9"/>
  <c r="M40" i="9" s="1"/>
  <c r="O40" i="9" a="1"/>
  <c r="O40" i="9" s="1"/>
  <c r="E69" i="1" s="1"/>
  <c r="P40" i="9" a="1"/>
  <c r="P40" i="9" s="1"/>
  <c r="F69" i="1" s="1"/>
  <c r="A39" i="9"/>
  <c r="H39" i="9" s="1"/>
  <c r="A40" i="9"/>
  <c r="K39" i="9"/>
  <c r="N39" i="9" a="1"/>
  <c r="N39" i="9" s="1"/>
  <c r="D68" i="1" s="1"/>
  <c r="P39" i="9" a="1"/>
  <c r="P39" i="9" s="1"/>
  <c r="F68" i="1" s="1"/>
  <c r="L39" i="9"/>
  <c r="O39" i="9" a="1"/>
  <c r="O39" i="9" s="1"/>
  <c r="E68" i="1" s="1"/>
  <c r="X13" i="9" a="1"/>
  <c r="X13" i="9" s="1"/>
  <c r="W28" i="9" s="1"/>
  <c r="W13" i="9" a="1"/>
  <c r="W13" i="9" s="1"/>
  <c r="L38" i="9"/>
  <c r="O38" i="9" a="1"/>
  <c r="O38" i="9" s="1"/>
  <c r="E67" i="1" s="1"/>
  <c r="K38" i="9"/>
  <c r="N38" i="9" a="1"/>
  <c r="N38" i="9" s="1"/>
  <c r="D67" i="1" s="1"/>
  <c r="P38" i="9" a="1"/>
  <c r="P38" i="9" s="1"/>
  <c r="F67" i="1" s="1"/>
  <c r="A37" i="9"/>
  <c r="J37" i="9" s="1"/>
  <c r="H66" i="1" s="1"/>
  <c r="A38" i="9"/>
  <c r="AI6" i="9" a="1"/>
  <c r="AI6" i="9" s="1"/>
  <c r="AI8" i="9" a="1"/>
  <c r="AI8" i="9" s="1"/>
  <c r="AI10" i="9" a="1"/>
  <c r="AI10" i="9" s="1"/>
  <c r="AI12" i="9" a="1"/>
  <c r="AI12" i="9" s="1"/>
  <c r="AI14" i="9" a="1"/>
  <c r="AI14" i="9" s="1"/>
  <c r="AH8" i="9" a="1"/>
  <c r="AH8" i="9" s="1"/>
  <c r="AP8" i="9" s="1"/>
  <c r="AN8" i="9" s="1"/>
  <c r="AH10" i="9" a="1"/>
  <c r="AH10" i="9" s="1"/>
  <c r="AP10" i="9" s="1"/>
  <c r="AN10" i="9" s="1"/>
  <c r="AH12" i="9" a="1"/>
  <c r="AH12" i="9" s="1"/>
  <c r="AP12" i="9" s="1"/>
  <c r="AN12" i="9" s="1"/>
  <c r="AH14" i="9" a="1"/>
  <c r="AH14" i="9" s="1"/>
  <c r="AP14" i="9" s="1"/>
  <c r="AN14" i="9" s="1"/>
  <c r="AI7" i="9" a="1"/>
  <c r="AI7" i="9" s="1"/>
  <c r="AI9" i="9" a="1"/>
  <c r="AI9" i="9" s="1"/>
  <c r="AI11" i="9" a="1"/>
  <c r="AI11" i="9" s="1"/>
  <c r="AI13" i="9" a="1"/>
  <c r="AI13" i="9" s="1"/>
  <c r="AH7" i="9" a="1"/>
  <c r="AH7" i="9" s="1"/>
  <c r="AP7" i="9" s="1"/>
  <c r="AN7" i="9" s="1"/>
  <c r="AH9" i="9" a="1"/>
  <c r="AH9" i="9" s="1"/>
  <c r="AP9" i="9" s="1"/>
  <c r="AN9" i="9" s="1"/>
  <c r="AH11" i="9" a="1"/>
  <c r="AH11" i="9" s="1"/>
  <c r="AP11" i="9" s="1"/>
  <c r="AN11" i="9" s="1"/>
  <c r="AH13" i="9" a="1"/>
  <c r="AH13" i="9" s="1"/>
  <c r="AP13" i="9" s="1"/>
  <c r="AN13" i="9" s="1"/>
  <c r="AP6" i="9"/>
  <c r="AN6" i="9" s="1"/>
  <c r="W5" i="9" a="1"/>
  <c r="W5" i="9" s="1"/>
  <c r="L37" i="9"/>
  <c r="N37" i="9" a="1"/>
  <c r="N37" i="9" s="1"/>
  <c r="D66" i="1" s="1"/>
  <c r="K37" i="9"/>
  <c r="M37" i="9" s="1"/>
  <c r="O37" i="9" a="1"/>
  <c r="O37" i="9" s="1"/>
  <c r="E66" i="1" s="1"/>
  <c r="K11" i="9"/>
  <c r="P37" i="9" a="1"/>
  <c r="P37" i="9" s="1"/>
  <c r="F66" i="1" s="1"/>
  <c r="W6" i="9" a="1"/>
  <c r="W6" i="9" s="1"/>
  <c r="D19" i="1" s="1"/>
  <c r="X12" i="9" a="1"/>
  <c r="X12" i="9" s="1"/>
  <c r="Y13" i="9" a="1"/>
  <c r="Y13" i="9" s="1"/>
  <c r="W12" i="9" a="1"/>
  <c r="W12" i="9" s="1"/>
  <c r="Y12" i="9" a="1"/>
  <c r="Y12" i="9" s="1"/>
  <c r="AM13" i="9" s="1"/>
  <c r="AU13" i="9" s="1"/>
  <c r="A36" i="9"/>
  <c r="I36" i="9" s="1"/>
  <c r="G65" i="1" s="1"/>
  <c r="Q13" i="9"/>
  <c r="Q12" i="9"/>
  <c r="C78" i="5"/>
  <c r="P36" i="9" a="1"/>
  <c r="P36" i="9" s="1"/>
  <c r="F65" i="1" s="1"/>
  <c r="K36" i="9"/>
  <c r="N36" i="9" a="1"/>
  <c r="N36" i="9" s="1"/>
  <c r="D65" i="1" s="1"/>
  <c r="L36" i="9"/>
  <c r="M36" i="9" s="1"/>
  <c r="O36" i="9" a="1"/>
  <c r="O36" i="9" s="1"/>
  <c r="E65" i="1" s="1"/>
  <c r="C80" i="5"/>
  <c r="C79" i="5"/>
  <c r="P7" i="9" a="1"/>
  <c r="P7" i="9" s="1"/>
  <c r="F36" i="1" s="1"/>
  <c r="L35" i="9"/>
  <c r="O35" i="9" a="1"/>
  <c r="O35" i="9" s="1"/>
  <c r="E64" i="1" s="1"/>
  <c r="K35" i="9"/>
  <c r="N35" i="9" a="1"/>
  <c r="N35" i="9" s="1"/>
  <c r="D64" i="1" s="1"/>
  <c r="P35" i="9" a="1"/>
  <c r="P35" i="9" s="1"/>
  <c r="F64" i="1" s="1"/>
  <c r="A7" i="9"/>
  <c r="J7" i="9" s="1"/>
  <c r="H36" i="1" s="1"/>
  <c r="A35" i="9"/>
  <c r="H35" i="9" s="1"/>
  <c r="A34" i="9"/>
  <c r="H34" i="9" s="1"/>
  <c r="O34" i="9" a="1"/>
  <c r="O34" i="9" s="1"/>
  <c r="E63" i="1" s="1"/>
  <c r="K34" i="9"/>
  <c r="P34" i="9" a="1"/>
  <c r="P34" i="9" s="1"/>
  <c r="F63" i="1" s="1"/>
  <c r="N34" i="9" a="1"/>
  <c r="N34" i="9" s="1"/>
  <c r="D63" i="1" s="1"/>
  <c r="L34" i="9"/>
  <c r="N33" i="9" a="1"/>
  <c r="N33" i="9" s="1"/>
  <c r="D62" i="1" s="1"/>
  <c r="N5" i="9" a="1"/>
  <c r="N5" i="9" s="1"/>
  <c r="D34" i="1" s="1"/>
  <c r="N32" i="9" a="1"/>
  <c r="N32" i="9" s="1"/>
  <c r="D61" i="1" s="1"/>
  <c r="N30" i="9" a="1"/>
  <c r="N30" i="9" s="1"/>
  <c r="D59" i="1" s="1"/>
  <c r="N28" i="9" a="1"/>
  <c r="N28" i="9" s="1"/>
  <c r="D57" i="1" s="1"/>
  <c r="N26" i="9" a="1"/>
  <c r="N26" i="9" s="1"/>
  <c r="D55" i="1" s="1"/>
  <c r="N24" i="9" a="1"/>
  <c r="N24" i="9" s="1"/>
  <c r="D53" i="1" s="1"/>
  <c r="N22" i="9" a="1"/>
  <c r="N22" i="9" s="1"/>
  <c r="D51" i="1" s="1"/>
  <c r="N20" i="9" a="1"/>
  <c r="N20" i="9" s="1"/>
  <c r="D49" i="1" s="1"/>
  <c r="N18" i="9" a="1"/>
  <c r="N18" i="9" s="1"/>
  <c r="D47" i="1" s="1"/>
  <c r="N16" i="9" a="1"/>
  <c r="N16" i="9" s="1"/>
  <c r="D45" i="1" s="1"/>
  <c r="N14" i="9" a="1"/>
  <c r="N14" i="9" s="1"/>
  <c r="D43" i="1" s="1"/>
  <c r="N12" i="9" a="1"/>
  <c r="N12" i="9" s="1"/>
  <c r="D41" i="1" s="1"/>
  <c r="N10" i="9" a="1"/>
  <c r="N10" i="9" s="1"/>
  <c r="D39" i="1" s="1"/>
  <c r="N8" i="9" a="1"/>
  <c r="N8" i="9" s="1"/>
  <c r="D37" i="1" s="1"/>
  <c r="N6" i="9" a="1"/>
  <c r="N6" i="9" s="1"/>
  <c r="D35" i="1" s="1"/>
  <c r="O33" i="9" a="1"/>
  <c r="O33" i="9" s="1"/>
  <c r="E62" i="1" s="1"/>
  <c r="O31" i="9" a="1"/>
  <c r="O31" i="9" s="1"/>
  <c r="E60" i="1" s="1"/>
  <c r="O29" i="9" a="1"/>
  <c r="O29" i="9" s="1"/>
  <c r="E58" i="1" s="1"/>
  <c r="O27" i="9" a="1"/>
  <c r="O27" i="9" s="1"/>
  <c r="E56" i="1" s="1"/>
  <c r="O25" i="9" a="1"/>
  <c r="O25" i="9" s="1"/>
  <c r="E54" i="1" s="1"/>
  <c r="O23" i="9" a="1"/>
  <c r="O23" i="9" s="1"/>
  <c r="E52" i="1" s="1"/>
  <c r="O21" i="9" a="1"/>
  <c r="O21" i="9" s="1"/>
  <c r="E50" i="1" s="1"/>
  <c r="O19" i="9" a="1"/>
  <c r="O19" i="9" s="1"/>
  <c r="E48" i="1" s="1"/>
  <c r="O17" i="9" a="1"/>
  <c r="O17" i="9" s="1"/>
  <c r="E46" i="1" s="1"/>
  <c r="O15" i="9" a="1"/>
  <c r="O15" i="9" s="1"/>
  <c r="E44" i="1" s="1"/>
  <c r="O13" i="9" a="1"/>
  <c r="O13" i="9" s="1"/>
  <c r="E42" i="1" s="1"/>
  <c r="O11" i="9" a="1"/>
  <c r="O11" i="9" s="1"/>
  <c r="E40" i="1" s="1"/>
  <c r="O9" i="9" a="1"/>
  <c r="O9" i="9" s="1"/>
  <c r="E38" i="1" s="1"/>
  <c r="O7" i="9" a="1"/>
  <c r="O7" i="9" s="1"/>
  <c r="E36" i="1" s="1"/>
  <c r="P5" i="9" a="1"/>
  <c r="P5" i="9" s="1"/>
  <c r="F34" i="1" s="1"/>
  <c r="P32" i="9" a="1"/>
  <c r="P32" i="9" s="1"/>
  <c r="F61" i="1" s="1"/>
  <c r="P30" i="9" a="1"/>
  <c r="P30" i="9" s="1"/>
  <c r="F59" i="1" s="1"/>
  <c r="P28" i="9" a="1"/>
  <c r="P28" i="9" s="1"/>
  <c r="F57" i="1" s="1"/>
  <c r="P26" i="9" a="1"/>
  <c r="P26" i="9" s="1"/>
  <c r="F55" i="1" s="1"/>
  <c r="P24" i="9" a="1"/>
  <c r="P24" i="9" s="1"/>
  <c r="F53" i="1" s="1"/>
  <c r="P22" i="9" a="1"/>
  <c r="P22" i="9" s="1"/>
  <c r="F51" i="1" s="1"/>
  <c r="P20" i="9" a="1"/>
  <c r="P20" i="9" s="1"/>
  <c r="F49" i="1" s="1"/>
  <c r="P18" i="9" a="1"/>
  <c r="P18" i="9" s="1"/>
  <c r="F47" i="1" s="1"/>
  <c r="P16" i="9" a="1"/>
  <c r="P16" i="9" s="1"/>
  <c r="F45" i="1" s="1"/>
  <c r="P14" i="9" a="1"/>
  <c r="P14" i="9" s="1"/>
  <c r="F43" i="1" s="1"/>
  <c r="P12" i="9" a="1"/>
  <c r="P12" i="9" s="1"/>
  <c r="F41" i="1" s="1"/>
  <c r="P10" i="9" a="1"/>
  <c r="P10" i="9" s="1"/>
  <c r="F39" i="1" s="1"/>
  <c r="P8" i="9" a="1"/>
  <c r="P8" i="9" s="1"/>
  <c r="F37" i="1" s="1"/>
  <c r="P6" i="9" a="1"/>
  <c r="P6" i="9" s="1"/>
  <c r="F35" i="1" s="1"/>
  <c r="N31" i="9" a="1"/>
  <c r="N31" i="9" s="1"/>
  <c r="D60" i="1" s="1"/>
  <c r="N29" i="9" a="1"/>
  <c r="N29" i="9" s="1"/>
  <c r="D58" i="1" s="1"/>
  <c r="N27" i="9" a="1"/>
  <c r="N27" i="9" s="1"/>
  <c r="D56" i="1" s="1"/>
  <c r="N25" i="9" a="1"/>
  <c r="N25" i="9" s="1"/>
  <c r="D54" i="1" s="1"/>
  <c r="N23" i="9" a="1"/>
  <c r="N23" i="9" s="1"/>
  <c r="D52" i="1" s="1"/>
  <c r="N21" i="9" a="1"/>
  <c r="N21" i="9" s="1"/>
  <c r="D50" i="1" s="1"/>
  <c r="N19" i="9" a="1"/>
  <c r="N19" i="9" s="1"/>
  <c r="D48" i="1" s="1"/>
  <c r="N17" i="9" a="1"/>
  <c r="N17" i="9" s="1"/>
  <c r="D46" i="1" s="1"/>
  <c r="N15" i="9" a="1"/>
  <c r="N15" i="9" s="1"/>
  <c r="D44" i="1" s="1"/>
  <c r="N13" i="9" a="1"/>
  <c r="N13" i="9" s="1"/>
  <c r="D42" i="1" s="1"/>
  <c r="N11" i="9" a="1"/>
  <c r="N11" i="9" s="1"/>
  <c r="D40" i="1" s="1"/>
  <c r="N9" i="9" a="1"/>
  <c r="N9" i="9" s="1"/>
  <c r="D38" i="1" s="1"/>
  <c r="N7" i="9" a="1"/>
  <c r="N7" i="9" s="1"/>
  <c r="D36" i="1" s="1"/>
  <c r="O5" i="9" a="1"/>
  <c r="O5" i="9" s="1"/>
  <c r="E34" i="1" s="1"/>
  <c r="O32" i="9" a="1"/>
  <c r="O32" i="9" s="1"/>
  <c r="E61" i="1" s="1"/>
  <c r="O30" i="9" a="1"/>
  <c r="O30" i="9" s="1"/>
  <c r="E59" i="1" s="1"/>
  <c r="O28" i="9" a="1"/>
  <c r="O28" i="9" s="1"/>
  <c r="E57" i="1" s="1"/>
  <c r="O26" i="9" a="1"/>
  <c r="O26" i="9" s="1"/>
  <c r="E55" i="1" s="1"/>
  <c r="O24" i="9" a="1"/>
  <c r="O24" i="9" s="1"/>
  <c r="E53" i="1" s="1"/>
  <c r="O22" i="9" a="1"/>
  <c r="O22" i="9" s="1"/>
  <c r="E51" i="1" s="1"/>
  <c r="O20" i="9" a="1"/>
  <c r="O20" i="9" s="1"/>
  <c r="E49" i="1" s="1"/>
  <c r="O18" i="9" a="1"/>
  <c r="O18" i="9" s="1"/>
  <c r="E47" i="1" s="1"/>
  <c r="O16" i="9" a="1"/>
  <c r="O16" i="9" s="1"/>
  <c r="E45" i="1" s="1"/>
  <c r="O14" i="9" a="1"/>
  <c r="O14" i="9" s="1"/>
  <c r="E43" i="1" s="1"/>
  <c r="O12" i="9" a="1"/>
  <c r="O12" i="9" s="1"/>
  <c r="E41" i="1" s="1"/>
  <c r="O10" i="9" a="1"/>
  <c r="O10" i="9" s="1"/>
  <c r="E39" i="1" s="1"/>
  <c r="O8" i="9" a="1"/>
  <c r="O8" i="9" s="1"/>
  <c r="E37" i="1" s="1"/>
  <c r="O6" i="9" a="1"/>
  <c r="O6" i="9" s="1"/>
  <c r="E35" i="1" s="1"/>
  <c r="P33" i="9" a="1"/>
  <c r="P33" i="9" s="1"/>
  <c r="F62" i="1" s="1"/>
  <c r="P31" i="9" a="1"/>
  <c r="P31" i="9" s="1"/>
  <c r="F60" i="1" s="1"/>
  <c r="P29" i="9" a="1"/>
  <c r="P29" i="9" s="1"/>
  <c r="F58" i="1" s="1"/>
  <c r="P27" i="9" a="1"/>
  <c r="P27" i="9" s="1"/>
  <c r="F56" i="1" s="1"/>
  <c r="P25" i="9" a="1"/>
  <c r="P25" i="9" s="1"/>
  <c r="F54" i="1" s="1"/>
  <c r="P23" i="9" a="1"/>
  <c r="P23" i="9" s="1"/>
  <c r="F52" i="1" s="1"/>
  <c r="P21" i="9" a="1"/>
  <c r="P21" i="9" s="1"/>
  <c r="F50" i="1" s="1"/>
  <c r="P19" i="9" a="1"/>
  <c r="P19" i="9" s="1"/>
  <c r="F48" i="1" s="1"/>
  <c r="P17" i="9" a="1"/>
  <c r="P17" i="9" s="1"/>
  <c r="F46" i="1" s="1"/>
  <c r="P15" i="9" a="1"/>
  <c r="P15" i="9" s="1"/>
  <c r="F44" i="1" s="1"/>
  <c r="P13" i="9" a="1"/>
  <c r="P13" i="9" s="1"/>
  <c r="F42" i="1" s="1"/>
  <c r="P11" i="9" a="1"/>
  <c r="P11" i="9" s="1"/>
  <c r="F40" i="1" s="1"/>
  <c r="P9" i="9" a="1"/>
  <c r="P9" i="9" s="1"/>
  <c r="F38" i="1" s="1"/>
  <c r="V20" i="9"/>
  <c r="X5" i="9" a="1"/>
  <c r="X5" i="9" s="1"/>
  <c r="E18" i="1" s="1"/>
  <c r="W27" i="9"/>
  <c r="Y11" i="9" a="1"/>
  <c r="Y11" i="9" s="1"/>
  <c r="W11" i="9" a="1"/>
  <c r="W11" i="9" s="1"/>
  <c r="V26" i="9" s="1"/>
  <c r="X10" i="9" a="1"/>
  <c r="X10" i="9" s="1"/>
  <c r="W25" i="9" s="1"/>
  <c r="Y9" i="9" a="1"/>
  <c r="Y9" i="9" s="1"/>
  <c r="W9" i="9" a="1"/>
  <c r="W9" i="9" s="1"/>
  <c r="V24" i="9" s="1"/>
  <c r="X8" i="9" a="1"/>
  <c r="X8" i="9" s="1"/>
  <c r="W23" i="9" s="1"/>
  <c r="Y7" i="9" a="1"/>
  <c r="Y7" i="9" s="1"/>
  <c r="W7" i="9" a="1"/>
  <c r="W7" i="9" s="1"/>
  <c r="V22" i="9" s="1"/>
  <c r="X6" i="9" a="1"/>
  <c r="X6" i="9" s="1"/>
  <c r="W21" i="9" s="1"/>
  <c r="Y5" i="9" a="1"/>
  <c r="Y5" i="9" s="1"/>
  <c r="F18" i="1" s="1"/>
  <c r="F25" i="1"/>
  <c r="D25" i="1"/>
  <c r="X11" i="9" a="1"/>
  <c r="X11" i="9" s="1"/>
  <c r="W26" i="9" s="1"/>
  <c r="Y10" i="9" a="1"/>
  <c r="Y10" i="9" s="1"/>
  <c r="W10" i="9" a="1"/>
  <c r="W10" i="9" s="1"/>
  <c r="D23" i="1" s="1"/>
  <c r="X9" i="9" a="1"/>
  <c r="X9" i="9" s="1"/>
  <c r="W24" i="9" s="1"/>
  <c r="Y8" i="9" a="1"/>
  <c r="Y8" i="9" s="1"/>
  <c r="W8" i="9" a="1"/>
  <c r="W8" i="9" s="1"/>
  <c r="D21" i="1" s="1"/>
  <c r="X7" i="9" a="1"/>
  <c r="X7" i="9" s="1"/>
  <c r="W22" i="9" s="1"/>
  <c r="Y6" i="9" a="1"/>
  <c r="Y6" i="9" s="1"/>
  <c r="D24" i="1"/>
  <c r="D20" i="1"/>
  <c r="V27" i="9"/>
  <c r="V21" i="9"/>
  <c r="D18" i="1"/>
  <c r="E25" i="1"/>
  <c r="E22" i="1"/>
  <c r="E21" i="1"/>
  <c r="E19" i="1"/>
  <c r="Q10" i="9"/>
  <c r="Q8" i="9"/>
  <c r="Q6" i="9"/>
  <c r="Q5" i="9"/>
  <c r="Q11" i="9"/>
  <c r="Q9" i="9"/>
  <c r="Q7" i="9"/>
  <c r="V5" i="9"/>
  <c r="C18" i="1" s="1"/>
  <c r="V7" i="9"/>
  <c r="T27" i="9"/>
  <c r="V11" i="9"/>
  <c r="V10" i="9"/>
  <c r="V8" i="9"/>
  <c r="V9" i="9"/>
  <c r="V6" i="9"/>
  <c r="K6" i="9"/>
  <c r="A5" i="9"/>
  <c r="A32" i="9"/>
  <c r="H32" i="9" s="1"/>
  <c r="F32" i="9" s="1"/>
  <c r="B61" i="1" s="1"/>
  <c r="A30" i="9"/>
  <c r="H30" i="9" s="1"/>
  <c r="F30" i="9" s="1"/>
  <c r="B59" i="1" s="1"/>
  <c r="A28" i="9"/>
  <c r="H28" i="9" s="1"/>
  <c r="F28" i="9" s="1"/>
  <c r="B57" i="1" s="1"/>
  <c r="A26" i="9"/>
  <c r="H26" i="9" s="1"/>
  <c r="F26" i="9" s="1"/>
  <c r="B55" i="1" s="1"/>
  <c r="A24" i="9"/>
  <c r="H24" i="9" s="1"/>
  <c r="F24" i="9" s="1"/>
  <c r="B53" i="1" s="1"/>
  <c r="A22" i="9"/>
  <c r="H22" i="9" s="1"/>
  <c r="F22" i="9" s="1"/>
  <c r="B51" i="1" s="1"/>
  <c r="A20" i="9"/>
  <c r="H20" i="9" s="1"/>
  <c r="F20" i="9" s="1"/>
  <c r="B49" i="1" s="1"/>
  <c r="A18" i="9"/>
  <c r="H18" i="9" s="1"/>
  <c r="F18" i="9" s="1"/>
  <c r="B47" i="1" s="1"/>
  <c r="A16" i="9"/>
  <c r="H16" i="9" s="1"/>
  <c r="F16" i="9" s="1"/>
  <c r="B45" i="1" s="1"/>
  <c r="A14" i="9"/>
  <c r="H14" i="9" s="1"/>
  <c r="F14" i="9" s="1"/>
  <c r="B43" i="1" s="1"/>
  <c r="A12" i="9"/>
  <c r="H12" i="9" s="1"/>
  <c r="F12" i="9" s="1"/>
  <c r="B41" i="1" s="1"/>
  <c r="A10" i="9"/>
  <c r="H10" i="9" s="1"/>
  <c r="F10" i="9" s="1"/>
  <c r="B39" i="1" s="1"/>
  <c r="A8" i="9"/>
  <c r="H8" i="9" s="1"/>
  <c r="F8" i="9" s="1"/>
  <c r="B37" i="1" s="1"/>
  <c r="A6" i="9"/>
  <c r="A33" i="9"/>
  <c r="H33" i="9" s="1"/>
  <c r="A31" i="9"/>
  <c r="A29" i="9"/>
  <c r="H29" i="9" s="1"/>
  <c r="F29" i="9" s="1"/>
  <c r="B58" i="1" s="1"/>
  <c r="A27" i="9"/>
  <c r="A25" i="9"/>
  <c r="H25" i="9" s="1"/>
  <c r="A23" i="9"/>
  <c r="A21" i="9"/>
  <c r="H21" i="9" s="1"/>
  <c r="F21" i="9" s="1"/>
  <c r="B50" i="1" s="1"/>
  <c r="A19" i="9"/>
  <c r="A17" i="9"/>
  <c r="H17" i="9" s="1"/>
  <c r="A15" i="9"/>
  <c r="A13" i="9"/>
  <c r="H13" i="9" s="1"/>
  <c r="F13" i="9" s="1"/>
  <c r="B42" i="1" s="1"/>
  <c r="A11" i="9"/>
  <c r="H11" i="9" s="1"/>
  <c r="F11" i="9" s="1"/>
  <c r="A9" i="9"/>
  <c r="H9" i="9" s="1"/>
  <c r="F9" i="9" s="1"/>
  <c r="B38" i="1" s="1"/>
  <c r="K5" i="9"/>
  <c r="L33" i="9"/>
  <c r="L32" i="9"/>
  <c r="L31" i="9"/>
  <c r="L30" i="9"/>
  <c r="L29" i="9"/>
  <c r="L28" i="9"/>
  <c r="L27" i="9"/>
  <c r="L26" i="9"/>
  <c r="L25" i="9"/>
  <c r="L24" i="9"/>
  <c r="L23" i="9"/>
  <c r="L22" i="9"/>
  <c r="L21" i="9"/>
  <c r="L20" i="9"/>
  <c r="L19" i="9"/>
  <c r="L18" i="9"/>
  <c r="L17" i="9"/>
  <c r="L16" i="9"/>
  <c r="L15" i="9"/>
  <c r="L14" i="9"/>
  <c r="L13" i="9"/>
  <c r="L12" i="9"/>
  <c r="L11" i="9"/>
  <c r="M11" i="9" s="1"/>
  <c r="L10" i="9"/>
  <c r="L9" i="9"/>
  <c r="L8" i="9"/>
  <c r="L7" i="9"/>
  <c r="L6" i="9"/>
  <c r="L5" i="9"/>
  <c r="K33" i="9"/>
  <c r="K32" i="9"/>
  <c r="K31" i="9"/>
  <c r="K30" i="9"/>
  <c r="K29" i="9"/>
  <c r="K28" i="9"/>
  <c r="K27" i="9"/>
  <c r="K26" i="9"/>
  <c r="K25" i="9"/>
  <c r="K24" i="9"/>
  <c r="K23" i="9"/>
  <c r="K22" i="9"/>
  <c r="K21" i="9"/>
  <c r="K20" i="9"/>
  <c r="K19" i="9"/>
  <c r="K18" i="9"/>
  <c r="K17" i="9"/>
  <c r="K16" i="9"/>
  <c r="K15" i="9"/>
  <c r="K14" i="9"/>
  <c r="K13" i="9"/>
  <c r="K12" i="9"/>
  <c r="K10" i="9"/>
  <c r="K9" i="9"/>
  <c r="K8" i="9"/>
  <c r="K7" i="9"/>
  <c r="E24" i="1" l="1"/>
  <c r="V25" i="9"/>
  <c r="W20" i="9"/>
  <c r="E23" i="1"/>
  <c r="D22" i="1"/>
  <c r="F28" i="1"/>
  <c r="AM16" i="9"/>
  <c r="AS16" i="9"/>
  <c r="AV16" i="9" s="1"/>
  <c r="M50" i="9"/>
  <c r="E50" i="9" s="1"/>
  <c r="C79" i="1"/>
  <c r="C14" i="1" s="1"/>
  <c r="G50" i="9"/>
  <c r="F50" i="9"/>
  <c r="B79" i="1" s="1"/>
  <c r="B14" i="1" s="1"/>
  <c r="M49" i="9"/>
  <c r="G49" i="9"/>
  <c r="F49" i="9"/>
  <c r="B78" i="1" s="1"/>
  <c r="W31" i="9"/>
  <c r="E29" i="1"/>
  <c r="E13" i="1" s="1"/>
  <c r="D29" i="1"/>
  <c r="D13" i="1" s="1"/>
  <c r="V31" i="9"/>
  <c r="U31" i="9"/>
  <c r="B29" i="1"/>
  <c r="B13" i="1" s="1"/>
  <c r="H37" i="9"/>
  <c r="F37" i="9" s="1"/>
  <c r="B66" i="1" s="1"/>
  <c r="E48" i="9"/>
  <c r="C77" i="1"/>
  <c r="G48" i="9"/>
  <c r="F48" i="9"/>
  <c r="B77" i="1" s="1"/>
  <c r="E47" i="9"/>
  <c r="C76" i="1"/>
  <c r="G47" i="9"/>
  <c r="F47" i="9"/>
  <c r="B76" i="1" s="1"/>
  <c r="M39" i="9"/>
  <c r="E46" i="9"/>
  <c r="C75" i="1"/>
  <c r="F46" i="9"/>
  <c r="B75" i="1" s="1"/>
  <c r="G46" i="9"/>
  <c r="M45" i="9"/>
  <c r="G45" i="9"/>
  <c r="F45" i="9"/>
  <c r="B74" i="1" s="1"/>
  <c r="F26" i="1"/>
  <c r="AM14" i="9"/>
  <c r="AS6" i="9"/>
  <c r="AV6" i="9" s="1"/>
  <c r="AS11" i="9"/>
  <c r="AV11" i="9" s="1"/>
  <c r="AS7" i="9"/>
  <c r="AV7" i="9" s="1"/>
  <c r="AS12" i="9"/>
  <c r="AY12" i="9" s="1"/>
  <c r="AS8" i="9"/>
  <c r="AV8" i="9" s="1"/>
  <c r="F27" i="1"/>
  <c r="E28" i="1"/>
  <c r="W30" i="9"/>
  <c r="AS13" i="9"/>
  <c r="AV13" i="9" s="1"/>
  <c r="AS9" i="9"/>
  <c r="AV9" i="9" s="1"/>
  <c r="AS14" i="9"/>
  <c r="AY14" i="9" s="1"/>
  <c r="AS10" i="9"/>
  <c r="AV10" i="9" s="1"/>
  <c r="V30" i="9"/>
  <c r="D28" i="1"/>
  <c r="AS15" i="9"/>
  <c r="AV15" i="9" s="1"/>
  <c r="U30" i="9"/>
  <c r="B28" i="1"/>
  <c r="E44" i="9"/>
  <c r="C73" i="1"/>
  <c r="G44" i="9"/>
  <c r="F44" i="9"/>
  <c r="B73" i="1" s="1"/>
  <c r="M43" i="9"/>
  <c r="G43" i="9"/>
  <c r="F43" i="9"/>
  <c r="B72" i="1" s="1"/>
  <c r="E42" i="9"/>
  <c r="C71" i="1"/>
  <c r="I7" i="9"/>
  <c r="G36" i="1" s="1"/>
  <c r="G42" i="9"/>
  <c r="F42" i="9"/>
  <c r="B71" i="1" s="1"/>
  <c r="E27" i="1"/>
  <c r="W29" i="9"/>
  <c r="D27" i="1"/>
  <c r="M41" i="9"/>
  <c r="H41" i="9"/>
  <c r="J41" i="9"/>
  <c r="H70" i="1" s="1"/>
  <c r="I41" i="9"/>
  <c r="G70" i="1" s="1"/>
  <c r="AA14" i="9"/>
  <c r="G27" i="1" s="1"/>
  <c r="Z14" i="9"/>
  <c r="AB14" i="9"/>
  <c r="H27" i="1" s="1"/>
  <c r="E40" i="9"/>
  <c r="C69" i="1"/>
  <c r="J39" i="9"/>
  <c r="H68" i="1" s="1"/>
  <c r="I39" i="9"/>
  <c r="G68" i="1" s="1"/>
  <c r="J40" i="9"/>
  <c r="H69" i="1" s="1"/>
  <c r="I40" i="9"/>
  <c r="G69" i="1" s="1"/>
  <c r="H40" i="9"/>
  <c r="C68" i="1"/>
  <c r="E39" i="9"/>
  <c r="M7" i="9"/>
  <c r="E7" i="9" s="1"/>
  <c r="M9" i="9"/>
  <c r="M13" i="9"/>
  <c r="C42" i="1" s="1"/>
  <c r="M15" i="9"/>
  <c r="M17" i="9"/>
  <c r="C46" i="1" s="1"/>
  <c r="M19" i="9"/>
  <c r="M21" i="9"/>
  <c r="C50" i="1" s="1"/>
  <c r="M23" i="9"/>
  <c r="M25" i="9"/>
  <c r="E25" i="9" s="1"/>
  <c r="M27" i="9"/>
  <c r="M29" i="9"/>
  <c r="E29" i="9" s="1"/>
  <c r="M31" i="9"/>
  <c r="M33" i="9"/>
  <c r="E33" i="9" s="1"/>
  <c r="G39" i="9"/>
  <c r="F39" i="9"/>
  <c r="B68" i="1" s="1"/>
  <c r="AA13" i="9"/>
  <c r="Z13" i="9"/>
  <c r="AB13" i="9"/>
  <c r="H26" i="1" s="1"/>
  <c r="I37" i="9"/>
  <c r="G66" i="1" s="1"/>
  <c r="M38" i="9"/>
  <c r="H38" i="9"/>
  <c r="I38" i="9"/>
  <c r="G67" i="1" s="1"/>
  <c r="J38" i="9"/>
  <c r="H67" i="1" s="1"/>
  <c r="H7" i="9"/>
  <c r="F7" i="9" s="1"/>
  <c r="B36" i="1" s="1"/>
  <c r="H36" i="9"/>
  <c r="G36" i="9" s="1"/>
  <c r="F21" i="1"/>
  <c r="AM9" i="9"/>
  <c r="AU9" i="9" s="1"/>
  <c r="F20" i="1"/>
  <c r="AM8" i="9"/>
  <c r="AU8" i="9" s="1"/>
  <c r="F24" i="1"/>
  <c r="AM12" i="9"/>
  <c r="AU12" i="9" s="1"/>
  <c r="F19" i="1"/>
  <c r="AM7" i="9"/>
  <c r="F23" i="1"/>
  <c r="AM11" i="9"/>
  <c r="AU11" i="9" s="1"/>
  <c r="F22" i="1"/>
  <c r="AM10" i="9"/>
  <c r="E37" i="9"/>
  <c r="C66" i="1"/>
  <c r="E26" i="1"/>
  <c r="D26" i="1"/>
  <c r="V28" i="9"/>
  <c r="J36" i="9"/>
  <c r="H65" i="1" s="1"/>
  <c r="G37" i="9"/>
  <c r="G26" i="1"/>
  <c r="AA12" i="9"/>
  <c r="G25" i="1" s="1"/>
  <c r="AB12" i="9"/>
  <c r="H25" i="1" s="1"/>
  <c r="Z12" i="9"/>
  <c r="E20" i="1"/>
  <c r="D80" i="5"/>
  <c r="C83" i="5"/>
  <c r="C65" i="1"/>
  <c r="E36" i="9"/>
  <c r="L18" i="10"/>
  <c r="M18" i="10"/>
  <c r="M34" i="9"/>
  <c r="N18" i="10"/>
  <c r="M35" i="9"/>
  <c r="E35" i="9" s="1"/>
  <c r="I35" i="9"/>
  <c r="G64" i="1" s="1"/>
  <c r="J35" i="9"/>
  <c r="H64" i="1" s="1"/>
  <c r="M8" i="9"/>
  <c r="C37" i="1" s="1"/>
  <c r="M10" i="9"/>
  <c r="C39" i="1" s="1"/>
  <c r="M12" i="9"/>
  <c r="C41" i="1" s="1"/>
  <c r="M14" i="9"/>
  <c r="E14" i="9" s="1"/>
  <c r="M16" i="9"/>
  <c r="C45" i="1" s="1"/>
  <c r="M18" i="9"/>
  <c r="E18" i="9" s="1"/>
  <c r="M20" i="9"/>
  <c r="C49" i="1" s="1"/>
  <c r="M22" i="9"/>
  <c r="E22" i="9" s="1"/>
  <c r="M24" i="9"/>
  <c r="C53" i="1" s="1"/>
  <c r="M26" i="9"/>
  <c r="E26" i="9" s="1"/>
  <c r="M28" i="9"/>
  <c r="C57" i="1" s="1"/>
  <c r="M30" i="9"/>
  <c r="C59" i="1" s="1"/>
  <c r="M32" i="9"/>
  <c r="C61" i="1" s="1"/>
  <c r="F34" i="9"/>
  <c r="B63" i="1" s="1"/>
  <c r="G34" i="9"/>
  <c r="J34" i="9"/>
  <c r="H63" i="1" s="1"/>
  <c r="I34" i="9"/>
  <c r="G63" i="1" s="1"/>
  <c r="G21" i="9"/>
  <c r="G13" i="9"/>
  <c r="G29" i="9"/>
  <c r="M6" i="9"/>
  <c r="C35" i="1" s="1"/>
  <c r="V23" i="9"/>
  <c r="B40" i="1"/>
  <c r="J11" i="9"/>
  <c r="H40" i="1" s="1"/>
  <c r="I11" i="9"/>
  <c r="G40" i="1" s="1"/>
  <c r="H15" i="9"/>
  <c r="G15" i="9" s="1"/>
  <c r="J15" i="9"/>
  <c r="H44" i="1" s="1"/>
  <c r="I15" i="9"/>
  <c r="G44" i="1" s="1"/>
  <c r="H19" i="9"/>
  <c r="F19" i="9" s="1"/>
  <c r="B48" i="1" s="1"/>
  <c r="J19" i="9"/>
  <c r="H48" i="1" s="1"/>
  <c r="I19" i="9"/>
  <c r="G48" i="1" s="1"/>
  <c r="H23" i="9"/>
  <c r="F23" i="9" s="1"/>
  <c r="B52" i="1" s="1"/>
  <c r="J23" i="9"/>
  <c r="H52" i="1" s="1"/>
  <c r="I23" i="9"/>
  <c r="G52" i="1" s="1"/>
  <c r="H27" i="9"/>
  <c r="G27" i="9" s="1"/>
  <c r="J27" i="9"/>
  <c r="H56" i="1" s="1"/>
  <c r="I27" i="9"/>
  <c r="G56" i="1" s="1"/>
  <c r="H31" i="9"/>
  <c r="F31" i="9" s="1"/>
  <c r="B60" i="1" s="1"/>
  <c r="J31" i="9"/>
  <c r="H60" i="1" s="1"/>
  <c r="I31" i="9"/>
  <c r="G60" i="1" s="1"/>
  <c r="H6" i="9"/>
  <c r="F6" i="9" s="1"/>
  <c r="B35" i="1" s="1"/>
  <c r="J6" i="9"/>
  <c r="H35" i="1" s="1"/>
  <c r="I6" i="9"/>
  <c r="G35" i="1" s="1"/>
  <c r="J10" i="9"/>
  <c r="H39" i="1" s="1"/>
  <c r="I10" i="9"/>
  <c r="G39" i="1" s="1"/>
  <c r="J14" i="9"/>
  <c r="H43" i="1" s="1"/>
  <c r="I14" i="9"/>
  <c r="G43" i="1" s="1"/>
  <c r="J18" i="9"/>
  <c r="H47" i="1" s="1"/>
  <c r="I18" i="9"/>
  <c r="G47" i="1" s="1"/>
  <c r="J22" i="9"/>
  <c r="H51" i="1" s="1"/>
  <c r="I22" i="9"/>
  <c r="G51" i="1" s="1"/>
  <c r="J26" i="9"/>
  <c r="H55" i="1" s="1"/>
  <c r="I26" i="9"/>
  <c r="G55" i="1" s="1"/>
  <c r="J30" i="9"/>
  <c r="H59" i="1" s="1"/>
  <c r="I30" i="9"/>
  <c r="G59" i="1" s="1"/>
  <c r="I5" i="9"/>
  <c r="G34" i="1" s="1"/>
  <c r="J5" i="9"/>
  <c r="H34" i="1" s="1"/>
  <c r="H5" i="9"/>
  <c r="F5" i="9" s="1"/>
  <c r="B34" i="1" s="1"/>
  <c r="Z7" i="9"/>
  <c r="B20" i="1" s="1"/>
  <c r="AA7" i="9"/>
  <c r="G20" i="1" s="1"/>
  <c r="AB7" i="9"/>
  <c r="H20" i="1" s="1"/>
  <c r="Z11" i="9"/>
  <c r="B24" i="1" s="1"/>
  <c r="AA11" i="9"/>
  <c r="G24" i="1" s="1"/>
  <c r="AB11" i="9"/>
  <c r="H24" i="1" s="1"/>
  <c r="Z6" i="9"/>
  <c r="B19" i="1" s="1"/>
  <c r="AA6" i="9"/>
  <c r="G19" i="1" s="1"/>
  <c r="AB6" i="9"/>
  <c r="H19" i="1" s="1"/>
  <c r="Z10" i="9"/>
  <c r="B23" i="1" s="1"/>
  <c r="AA10" i="9"/>
  <c r="G23" i="1" s="1"/>
  <c r="AB10" i="9"/>
  <c r="H23" i="1" s="1"/>
  <c r="J9" i="9"/>
  <c r="H38" i="1" s="1"/>
  <c r="I9" i="9"/>
  <c r="G38" i="1" s="1"/>
  <c r="J13" i="9"/>
  <c r="H42" i="1" s="1"/>
  <c r="I13" i="9"/>
  <c r="G42" i="1" s="1"/>
  <c r="J17" i="9"/>
  <c r="H46" i="1" s="1"/>
  <c r="I17" i="9"/>
  <c r="G46" i="1" s="1"/>
  <c r="J21" i="9"/>
  <c r="H50" i="1" s="1"/>
  <c r="I21" i="9"/>
  <c r="G50" i="1" s="1"/>
  <c r="J25" i="9"/>
  <c r="H54" i="1" s="1"/>
  <c r="I25" i="9"/>
  <c r="G54" i="1" s="1"/>
  <c r="J29" i="9"/>
  <c r="H58" i="1" s="1"/>
  <c r="I29" i="9"/>
  <c r="G58" i="1" s="1"/>
  <c r="J33" i="9"/>
  <c r="H62" i="1" s="1"/>
  <c r="I33" i="9"/>
  <c r="G62" i="1" s="1"/>
  <c r="J8" i="9"/>
  <c r="H37" i="1" s="1"/>
  <c r="I8" i="9"/>
  <c r="G37" i="1" s="1"/>
  <c r="J12" i="9"/>
  <c r="H41" i="1" s="1"/>
  <c r="I12" i="9"/>
  <c r="G41" i="1" s="1"/>
  <c r="J16" i="9"/>
  <c r="H45" i="1" s="1"/>
  <c r="I16" i="9"/>
  <c r="G45" i="1" s="1"/>
  <c r="J20" i="9"/>
  <c r="H49" i="1" s="1"/>
  <c r="I20" i="9"/>
  <c r="G49" i="1" s="1"/>
  <c r="J24" i="9"/>
  <c r="H53" i="1" s="1"/>
  <c r="I24" i="9"/>
  <c r="G53" i="1" s="1"/>
  <c r="J28" i="9"/>
  <c r="H57" i="1" s="1"/>
  <c r="I28" i="9"/>
  <c r="G57" i="1" s="1"/>
  <c r="J32" i="9"/>
  <c r="H61" i="1" s="1"/>
  <c r="I32" i="9"/>
  <c r="G61" i="1" s="1"/>
  <c r="Z9" i="9"/>
  <c r="B22" i="1" s="1"/>
  <c r="AA9" i="9"/>
  <c r="G22" i="1" s="1"/>
  <c r="AB9" i="9"/>
  <c r="H22" i="1" s="1"/>
  <c r="AB5" i="9"/>
  <c r="H18" i="1" s="1"/>
  <c r="Z5" i="9"/>
  <c r="B18" i="1" s="1"/>
  <c r="AA5" i="9"/>
  <c r="G18" i="1" s="1"/>
  <c r="Z8" i="9"/>
  <c r="B21" i="1" s="1"/>
  <c r="AA8" i="9"/>
  <c r="G21" i="1" s="1"/>
  <c r="AB8" i="9"/>
  <c r="H21" i="1" s="1"/>
  <c r="E9" i="9"/>
  <c r="C38" i="1"/>
  <c r="E13" i="9"/>
  <c r="E17" i="9"/>
  <c r="E21" i="9"/>
  <c r="E12" i="9"/>
  <c r="C47" i="1"/>
  <c r="C55" i="1"/>
  <c r="E30" i="9"/>
  <c r="C22" i="1"/>
  <c r="T24" i="9"/>
  <c r="T25" i="9"/>
  <c r="C23" i="1"/>
  <c r="C25" i="1"/>
  <c r="T20" i="9"/>
  <c r="C36" i="1"/>
  <c r="E11" i="9"/>
  <c r="C40" i="1"/>
  <c r="E15" i="9"/>
  <c r="C44" i="1"/>
  <c r="E19" i="9"/>
  <c r="C48" i="1"/>
  <c r="E23" i="9"/>
  <c r="C52" i="1"/>
  <c r="C54" i="1"/>
  <c r="E27" i="9"/>
  <c r="C56" i="1"/>
  <c r="C58" i="1"/>
  <c r="E31" i="9"/>
  <c r="C60" i="1"/>
  <c r="C62" i="1"/>
  <c r="T21" i="9"/>
  <c r="C19" i="1"/>
  <c r="T23" i="9"/>
  <c r="C21" i="1"/>
  <c r="C24" i="1"/>
  <c r="T26" i="9"/>
  <c r="C20" i="1"/>
  <c r="T22" i="9"/>
  <c r="G17" i="9"/>
  <c r="F17" i="9"/>
  <c r="B46" i="1" s="1"/>
  <c r="G25" i="9"/>
  <c r="F25" i="9"/>
  <c r="B54" i="1" s="1"/>
  <c r="G33" i="9"/>
  <c r="F33" i="9"/>
  <c r="B62" i="1" s="1"/>
  <c r="M5" i="9"/>
  <c r="E5" i="9" s="1"/>
  <c r="G12" i="9"/>
  <c r="G16" i="9"/>
  <c r="G20" i="9"/>
  <c r="G24" i="9"/>
  <c r="G28" i="9"/>
  <c r="G32" i="9"/>
  <c r="G14" i="9"/>
  <c r="G18" i="9"/>
  <c r="G22" i="9"/>
  <c r="G26" i="9"/>
  <c r="G30" i="9"/>
  <c r="G10" i="9"/>
  <c r="G9" i="9"/>
  <c r="G8" i="9"/>
  <c r="AY16" i="9" l="1"/>
  <c r="AW16" i="9" s="1"/>
  <c r="AR16" i="9"/>
  <c r="AU16" i="9"/>
  <c r="E6" i="9"/>
  <c r="E28" i="9"/>
  <c r="C78" i="1"/>
  <c r="E49" i="9"/>
  <c r="U26" i="9"/>
  <c r="C51" i="1"/>
  <c r="C43" i="1"/>
  <c r="E10" i="9"/>
  <c r="AY15" i="9"/>
  <c r="AW15" i="9" s="1"/>
  <c r="AY10" i="9"/>
  <c r="AW10" i="9" s="1"/>
  <c r="E45" i="9"/>
  <c r="C74" i="1"/>
  <c r="AY13" i="9"/>
  <c r="AW13" i="9" s="1"/>
  <c r="AY8" i="9"/>
  <c r="AW8" i="9" s="1"/>
  <c r="AR10" i="9"/>
  <c r="AU10" i="9"/>
  <c r="AR7" i="9"/>
  <c r="AU7" i="9"/>
  <c r="AV14" i="9"/>
  <c r="AW14" i="9" s="1"/>
  <c r="AV12" i="9"/>
  <c r="AW12" i="9" s="1"/>
  <c r="AY11" i="9"/>
  <c r="AW11" i="9" s="1"/>
  <c r="AY6" i="9"/>
  <c r="AW6" i="9" s="1"/>
  <c r="AU14" i="9"/>
  <c r="AR14" i="9"/>
  <c r="AY9" i="9"/>
  <c r="AW9" i="9" s="1"/>
  <c r="AR15" i="9"/>
  <c r="AY7" i="9"/>
  <c r="AW7" i="9" s="1"/>
  <c r="B27" i="1"/>
  <c r="U29" i="9"/>
  <c r="E43" i="9"/>
  <c r="C72" i="1"/>
  <c r="E41" i="9"/>
  <c r="C70" i="1"/>
  <c r="G41" i="9"/>
  <c r="F41" i="9"/>
  <c r="B70" i="1" s="1"/>
  <c r="G7" i="9"/>
  <c r="F40" i="9"/>
  <c r="B69" i="1" s="1"/>
  <c r="G40" i="9"/>
  <c r="F36" i="9"/>
  <c r="B65" i="1" s="1"/>
  <c r="E38" i="9"/>
  <c r="C67" i="1"/>
  <c r="K18" i="10" s="1"/>
  <c r="G38" i="9"/>
  <c r="F38" i="9"/>
  <c r="B67" i="1" s="1"/>
  <c r="AR11" i="9"/>
  <c r="AR12" i="9"/>
  <c r="AR8" i="9"/>
  <c r="AR9" i="9"/>
  <c r="AR13" i="9"/>
  <c r="F15" i="9"/>
  <c r="B44" i="1" s="1"/>
  <c r="E20" i="9"/>
  <c r="F27" i="9"/>
  <c r="B56" i="1" s="1"/>
  <c r="U28" i="9"/>
  <c r="B26" i="1"/>
  <c r="G5" i="9"/>
  <c r="G23" i="9"/>
  <c r="E32" i="9"/>
  <c r="E24" i="9"/>
  <c r="E16" i="9"/>
  <c r="E8" i="9"/>
  <c r="E83" i="5"/>
  <c r="D83" i="5"/>
  <c r="B25" i="1"/>
  <c r="C82" i="5"/>
  <c r="G31" i="9"/>
  <c r="U25" i="9"/>
  <c r="C64" i="1"/>
  <c r="F35" i="9"/>
  <c r="B64" i="1" s="1"/>
  <c r="G35" i="9"/>
  <c r="G11" i="9"/>
  <c r="U21" i="9"/>
  <c r="U22" i="9"/>
  <c r="U20" i="9"/>
  <c r="U23" i="9"/>
  <c r="U24" i="9"/>
  <c r="E34" i="9"/>
  <c r="C63" i="1"/>
  <c r="G6" i="9"/>
  <c r="G19" i="9"/>
  <c r="U27" i="9"/>
  <c r="C34" i="1"/>
  <c r="W57" i="10"/>
  <c r="X34" i="10"/>
  <c r="W55" i="10"/>
  <c r="F33" i="10"/>
  <c r="F39" i="10"/>
  <c r="W8" i="10"/>
  <c r="X36" i="10"/>
  <c r="X12" i="10"/>
  <c r="X35" i="10"/>
  <c r="W24" i="10"/>
  <c r="F4" i="10"/>
  <c r="W46" i="10"/>
  <c r="X19" i="10"/>
  <c r="W11" i="10"/>
  <c r="W12" i="10"/>
  <c r="W19" i="10"/>
  <c r="X28" i="10"/>
  <c r="F8" i="10"/>
  <c r="X33" i="10"/>
  <c r="W4" i="10"/>
  <c r="F37" i="10"/>
  <c r="X40" i="10"/>
  <c r="X24" i="10"/>
  <c r="X20" i="10"/>
  <c r="F14" i="10"/>
  <c r="X48" i="10"/>
  <c r="W32" i="10"/>
  <c r="F11" i="10"/>
  <c r="F22" i="10"/>
  <c r="F13" i="10"/>
  <c r="W10" i="10"/>
  <c r="X8" i="10"/>
  <c r="W17" i="10"/>
  <c r="X55" i="10"/>
  <c r="W2" i="10"/>
  <c r="F27" i="10"/>
  <c r="W40" i="10"/>
  <c r="F38" i="10"/>
  <c r="F31" i="10"/>
  <c r="X41" i="10"/>
  <c r="F24" i="10"/>
  <c r="F47" i="10"/>
  <c r="X44" i="10"/>
  <c r="F44" i="10"/>
  <c r="W52" i="10"/>
  <c r="W44" i="10"/>
  <c r="F29" i="10"/>
  <c r="W47" i="10"/>
  <c r="X63" i="10"/>
  <c r="F45" i="10"/>
  <c r="W35" i="10"/>
  <c r="X27" i="10"/>
  <c r="X18" i="10"/>
  <c r="W41" i="10"/>
  <c r="X4" i="10"/>
  <c r="W20" i="10"/>
  <c r="F10" i="10"/>
  <c r="X46" i="10"/>
  <c r="F43" i="10"/>
  <c r="F5" i="10"/>
  <c r="X3" i="10"/>
  <c r="X37" i="10"/>
  <c r="X52" i="10"/>
  <c r="W33" i="10"/>
  <c r="W26" i="10"/>
  <c r="W16" i="10"/>
  <c r="W49" i="10"/>
  <c r="W22" i="10"/>
  <c r="X17" i="10"/>
  <c r="W48" i="10"/>
  <c r="F20" i="10"/>
  <c r="W50" i="10"/>
  <c r="X31" i="10"/>
  <c r="F26" i="10"/>
  <c r="X2" i="10"/>
  <c r="F25" i="10"/>
  <c r="W13" i="10"/>
  <c r="W53" i="10"/>
  <c r="X50" i="10"/>
  <c r="W36" i="10"/>
  <c r="F18" i="10"/>
  <c r="W54" i="10"/>
  <c r="X13" i="10"/>
  <c r="W15" i="10"/>
  <c r="W3" i="10"/>
  <c r="X49" i="10"/>
  <c r="X30" i="10"/>
  <c r="F23" i="10"/>
  <c r="X60" i="10"/>
  <c r="X56" i="10"/>
  <c r="W9" i="10"/>
  <c r="X9" i="10"/>
  <c r="F41" i="10"/>
  <c r="W18" i="10"/>
  <c r="X43" i="10"/>
  <c r="X54" i="10"/>
  <c r="W58" i="10"/>
  <c r="F15" i="10"/>
  <c r="W63" i="10"/>
  <c r="W39" i="10"/>
  <c r="F42" i="10"/>
  <c r="F12" i="10"/>
  <c r="F32" i="10"/>
  <c r="W5" i="10"/>
  <c r="F34" i="10"/>
  <c r="X42" i="10"/>
  <c r="X53" i="10"/>
  <c r="X23" i="10"/>
  <c r="F28" i="10"/>
  <c r="W27" i="10"/>
  <c r="W28" i="10"/>
  <c r="F46" i="10"/>
  <c r="F7" i="10"/>
  <c r="F50" i="10"/>
  <c r="F9" i="10"/>
  <c r="X15" i="10"/>
  <c r="W42" i="10"/>
  <c r="X58" i="10"/>
  <c r="W59" i="10"/>
  <c r="X10" i="10"/>
  <c r="X25" i="10"/>
  <c r="X26" i="10"/>
  <c r="X22" i="10"/>
  <c r="X47" i="10"/>
  <c r="X7" i="10"/>
  <c r="W29" i="10"/>
  <c r="X57" i="10"/>
  <c r="W61" i="10"/>
  <c r="W14" i="10"/>
  <c r="X59" i="10"/>
  <c r="X51" i="10"/>
  <c r="X61" i="10"/>
  <c r="F6" i="10"/>
  <c r="X5" i="10"/>
  <c r="X45" i="10"/>
  <c r="W51" i="10"/>
  <c r="W37" i="10"/>
  <c r="F48" i="10"/>
  <c r="W30" i="10"/>
  <c r="W21" i="10"/>
  <c r="X11" i="10"/>
  <c r="W7" i="10"/>
  <c r="F40" i="10"/>
  <c r="W60" i="10"/>
  <c r="F21" i="10"/>
  <c r="W6" i="10"/>
  <c r="F17" i="10"/>
  <c r="W56" i="10"/>
  <c r="W45" i="10"/>
  <c r="F16" i="10"/>
  <c r="X38" i="10"/>
  <c r="W38" i="10"/>
  <c r="F49" i="10"/>
  <c r="X62" i="10"/>
  <c r="X29" i="10"/>
  <c r="W31" i="10"/>
  <c r="X6" i="10"/>
  <c r="W23" i="10"/>
  <c r="W34" i="10"/>
  <c r="X21" i="10"/>
  <c r="W43" i="10"/>
  <c r="X16" i="10"/>
  <c r="X14" i="10"/>
  <c r="F36" i="10"/>
  <c r="F30" i="10"/>
  <c r="W25" i="10"/>
  <c r="F19" i="10"/>
  <c r="F35" i="10"/>
  <c r="X32" i="10"/>
  <c r="W62" i="10"/>
  <c r="X39" i="10"/>
  <c r="Q7" i="10" l="1"/>
  <c r="P5" i="10"/>
  <c r="P14" i="10"/>
  <c r="P10" i="10"/>
  <c r="P9" i="10"/>
  <c r="P7" i="10"/>
  <c r="Q5" i="10"/>
  <c r="P6" i="10"/>
  <c r="Q10" i="10"/>
  <c r="Q9" i="10"/>
  <c r="Q4" i="10"/>
  <c r="P8" i="10"/>
  <c r="P4" i="10"/>
  <c r="Q6" i="10"/>
  <c r="Q8" i="10"/>
  <c r="N7" i="10" l="1"/>
  <c r="N8" i="10"/>
  <c r="N10" i="10"/>
  <c r="N5" i="10"/>
  <c r="N6" i="10"/>
  <c r="N4" i="10"/>
  <c r="P11" i="10"/>
  <c r="Q11" i="10"/>
  <c r="N9" i="10"/>
  <c r="P13" i="10" l="1"/>
  <c r="N11" i="10" s="1"/>
</calcChain>
</file>

<file path=xl/comments1.xml><?xml version="1.0" encoding="utf-8"?>
<comments xmlns="http://schemas.openxmlformats.org/spreadsheetml/2006/main">
  <authors>
    <author>Author</author>
  </authors>
  <commentList>
    <comment ref="A1" authorId="0">
      <text>
        <r>
          <rPr>
            <b/>
            <sz val="9"/>
            <color indexed="81"/>
            <rFont val="Tahoma"/>
            <family val="2"/>
          </rPr>
          <t>Author:</t>
        </r>
        <r>
          <rPr>
            <sz val="9"/>
            <color indexed="81"/>
            <rFont val="Tahoma"/>
            <family val="2"/>
          </rPr>
          <t xml:space="preserve">
Don’t add this field</t>
        </r>
      </text>
    </comment>
  </commentList>
</comments>
</file>

<file path=xl/comments2.xml><?xml version="1.0" encoding="utf-8"?>
<comments xmlns="http://schemas.openxmlformats.org/spreadsheetml/2006/main">
  <authors>
    <author>Author</author>
  </authors>
  <commentList>
    <comment ref="E1" authorId="0">
      <text>
        <r>
          <rPr>
            <b/>
            <sz val="9"/>
            <color indexed="81"/>
            <rFont val="Tahoma"/>
            <family val="2"/>
          </rPr>
          <t>Author:</t>
        </r>
        <r>
          <rPr>
            <sz val="9"/>
            <color indexed="81"/>
            <rFont val="Tahoma"/>
            <family val="2"/>
          </rPr>
          <t xml:space="preserve">
Change Q here</t>
        </r>
      </text>
    </comment>
  </commentList>
</comments>
</file>

<file path=xl/sharedStrings.xml><?xml version="1.0" encoding="utf-8"?>
<sst xmlns="http://schemas.openxmlformats.org/spreadsheetml/2006/main" count="9873" uniqueCount="501">
  <si>
    <t>HPSC_Official_HospitalName</t>
  </si>
  <si>
    <t>Bantry General Hospital</t>
  </si>
  <si>
    <t>Beaumont Hospital</t>
  </si>
  <si>
    <t>Cavan General Hospital</t>
  </si>
  <si>
    <t>SELECT YOUR HOSPITAL FROM DROP DOWN HERE:</t>
  </si>
  <si>
    <t>Hospital Name:</t>
  </si>
  <si>
    <t>Connolly Hospital, Blanchardstown</t>
  </si>
  <si>
    <t>Product Information:</t>
  </si>
  <si>
    <t>Data from:</t>
  </si>
  <si>
    <t xml:space="preserve">Product(s) used: </t>
  </si>
  <si>
    <t>Comments:</t>
  </si>
  <si>
    <t>Erinville Hospital, Cork</t>
  </si>
  <si>
    <t>Louth County Hospital, Dundalk</t>
  </si>
  <si>
    <t>Mallow General Hospital</t>
  </si>
  <si>
    <t>Mayo General Hospital, Castlebar</t>
  </si>
  <si>
    <t>Mid-Western Regional Maternity Hospital, Limerick</t>
  </si>
  <si>
    <t>Mid-Western Regional Orthopaedic Hospital, Croom</t>
  </si>
  <si>
    <t>Monaghan General Hospital</t>
  </si>
  <si>
    <t>Naas General Hospital</t>
  </si>
  <si>
    <t>National Maternity Hospital, Holles Street</t>
  </si>
  <si>
    <t>Our Lady of Lourdes Hospital, Drogheda</t>
  </si>
  <si>
    <t>Our Lady's Hospital, Navan</t>
  </si>
  <si>
    <t>Portiuncula Hospital, Ballinasloe</t>
  </si>
  <si>
    <t>Roscommon County Hospital</t>
  </si>
  <si>
    <t>Rotunda Hospital</t>
  </si>
  <si>
    <t>South Tipperary General Hospital, Clonmel</t>
  </si>
  <si>
    <t>St Columcille's Hospital, Loughlinstown</t>
  </si>
  <si>
    <t>St Finbarr's Hospital, Cork</t>
  </si>
  <si>
    <t>St James's Hospital</t>
  </si>
  <si>
    <t>St Michael's Hospital, Dun Laoghaire</t>
  </si>
  <si>
    <t>Tallaght Hospital</t>
  </si>
  <si>
    <t>Wexford General Hospital</t>
  </si>
  <si>
    <t>HCode</t>
  </si>
  <si>
    <t>ProductType</t>
  </si>
  <si>
    <t>Supplier</t>
  </si>
  <si>
    <t>Purchased_Dispensed</t>
  </si>
  <si>
    <t>Quarter</t>
  </si>
  <si>
    <t>Select</t>
  </si>
  <si>
    <t>Comments</t>
  </si>
  <si>
    <t>GetCaveats_step3_OtherInfo</t>
  </si>
  <si>
    <t>H03</t>
  </si>
  <si>
    <t>Supplies</t>
  </si>
  <si>
    <t>Purchased</t>
  </si>
  <si>
    <t>H05</t>
  </si>
  <si>
    <t>Pharmacy</t>
  </si>
  <si>
    <t>Dispensed</t>
  </si>
  <si>
    <t>H08</t>
  </si>
  <si>
    <t>H09</t>
  </si>
  <si>
    <t>H10</t>
  </si>
  <si>
    <t>H11</t>
  </si>
  <si>
    <t>H12</t>
  </si>
  <si>
    <t>H14</t>
  </si>
  <si>
    <t>H16</t>
  </si>
  <si>
    <t>Purell 85 1L, 350ml, 60ml</t>
  </si>
  <si>
    <t>H17</t>
  </si>
  <si>
    <t>H18</t>
  </si>
  <si>
    <t>H19</t>
  </si>
  <si>
    <t>H21</t>
  </si>
  <si>
    <t>SPIRIGEL/STERILLIUM</t>
  </si>
  <si>
    <t>H22</t>
  </si>
  <si>
    <t>H23</t>
  </si>
  <si>
    <t>H24</t>
  </si>
  <si>
    <t>H25</t>
  </si>
  <si>
    <t>H26</t>
  </si>
  <si>
    <t>H27</t>
  </si>
  <si>
    <t>H28</t>
  </si>
  <si>
    <t>H29</t>
  </si>
  <si>
    <t>H30</t>
  </si>
  <si>
    <t>H31</t>
  </si>
  <si>
    <t>H32</t>
  </si>
  <si>
    <t>H33</t>
  </si>
  <si>
    <t>H34</t>
  </si>
  <si>
    <t>H35</t>
  </si>
  <si>
    <t>Includes Monaghan</t>
  </si>
  <si>
    <t>H36</t>
  </si>
  <si>
    <t>H37</t>
  </si>
  <si>
    <t>H38</t>
  </si>
  <si>
    <t>H39</t>
  </si>
  <si>
    <t>Both Supplies and Pharmacy</t>
  </si>
  <si>
    <t>H40</t>
  </si>
  <si>
    <t>H42</t>
  </si>
  <si>
    <t>Our Lady's Hospital, Cashel</t>
  </si>
  <si>
    <t>H43</t>
  </si>
  <si>
    <t>H44</t>
  </si>
  <si>
    <t>H45</t>
  </si>
  <si>
    <t>H46</t>
  </si>
  <si>
    <t>H47</t>
  </si>
  <si>
    <t>H48</t>
  </si>
  <si>
    <t>H49</t>
  </si>
  <si>
    <t>H50</t>
  </si>
  <si>
    <t>H51</t>
  </si>
  <si>
    <t>H52</t>
  </si>
  <si>
    <t>H53</t>
  </si>
  <si>
    <t>H54</t>
  </si>
  <si>
    <t>H55</t>
  </si>
  <si>
    <t>H56</t>
  </si>
  <si>
    <t>H57</t>
  </si>
  <si>
    <t>H58</t>
  </si>
  <si>
    <t>H59</t>
  </si>
  <si>
    <t>H60</t>
  </si>
  <si>
    <t>H61</t>
  </si>
  <si>
    <t>H62</t>
  </si>
  <si>
    <t>CommentsOut</t>
  </si>
  <si>
    <t>Expr1000</t>
  </si>
  <si>
    <t>Caveats</t>
  </si>
  <si>
    <t>GetCaveats_step2</t>
  </si>
  <si>
    <t>None</t>
  </si>
  <si>
    <t>Only represents dispensed foam</t>
  </si>
  <si>
    <t>none</t>
  </si>
  <si>
    <t>Data from Pharmacy Dept only</t>
  </si>
  <si>
    <t>NA</t>
  </si>
  <si>
    <t>No data</t>
  </si>
  <si>
    <t>NonNA</t>
  </si>
  <si>
    <t>Data</t>
  </si>
  <si>
    <t>Hcode</t>
  </si>
  <si>
    <t>Y</t>
  </si>
  <si>
    <t>Q</t>
  </si>
  <si>
    <t>Volume</t>
  </si>
  <si>
    <t>SumOfBDU</t>
  </si>
  <si>
    <t>2009</t>
  </si>
  <si>
    <t/>
  </si>
  <si>
    <t>2010</t>
  </si>
  <si>
    <t>Two wards were closed between May and June 2010 and remained closed thus reducing usage.</t>
  </si>
  <si>
    <t>2011</t>
  </si>
  <si>
    <t>2012</t>
  </si>
  <si>
    <t>2013</t>
  </si>
  <si>
    <t>2014</t>
  </si>
  <si>
    <t>2015</t>
  </si>
  <si>
    <t>No denominator for 2013; 2012 used</t>
  </si>
  <si>
    <t>Q4 figure only represents dispensed Foam</t>
  </si>
  <si>
    <t>This figure only represents dispensed foam.</t>
  </si>
  <si>
    <t>This figure only represents dispensed foam</t>
  </si>
  <si>
    <t>Very low</t>
  </si>
  <si>
    <t>Recorded on SAP system - FOC products not recorded but counted manually in stores</t>
  </si>
  <si>
    <t>New product included</t>
  </si>
  <si>
    <t>Added later</t>
  </si>
  <si>
    <t>Q4 Data provided only represents hand rub issued from Pharmacy and not the Supplies Dept.</t>
  </si>
  <si>
    <t>Data provided only represents hand rub issued from Pharmacy and not the Supplies Dept.</t>
  </si>
  <si>
    <t>Data provided from Supplies and Pharmacy</t>
  </si>
  <si>
    <t>Combined group of hosps</t>
  </si>
  <si>
    <t>Hospital has switched to Spirigel Complete product from April 2010. Q2 figures include both Spirigel and Spirigel Complete</t>
  </si>
  <si>
    <t>Change from phrama to supplies</t>
  </si>
  <si>
    <t>Prior to 2014Q1 community usage was included</t>
  </si>
  <si>
    <t>Denominator for 2014 Q2 was estimated</t>
  </si>
  <si>
    <t>Data from Supplies Dept Only</t>
  </si>
  <si>
    <t>Unusually High</t>
  </si>
  <si>
    <t>Last data point for hospital</t>
  </si>
  <si>
    <t>HPSC_iKPI_step2_Out</t>
  </si>
  <si>
    <t>&lt;- looked up H code</t>
  </si>
  <si>
    <t>YEARQ</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</si>
  <si>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</si>
  <si>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</si>
  <si>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</si>
  <si>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</si>
  <si>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</si>
  <si>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</si>
  <si>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</si>
  <si>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</si>
  <si>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</si>
  <si>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</si>
  <si>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</si>
  <si>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</si>
  <si>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</si>
  <si>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</si>
  <si>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</si>
  <si>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</si>
  <si>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</si>
  <si>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</si>
  <si>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</si>
  <si>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</si>
  <si>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</si>
  <si>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</si>
  <si>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</si>
  <si>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</si>
  <si>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</si>
  <si>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</si>
  <si>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</si>
  <si>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</si>
  <si>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National Rate</t>
  </si>
  <si>
    <t>Your rate</t>
  </si>
  <si>
    <t>Data not available</t>
  </si>
  <si>
    <t>LookedUp</t>
  </si>
  <si>
    <t>2015Q1</t>
  </si>
  <si>
    <t>Rate</t>
  </si>
  <si>
    <t>MaxVal-&gt;</t>
  </si>
  <si>
    <t>NatSumDenom</t>
  </si>
  <si>
    <t>NationSumNum</t>
  </si>
  <si>
    <t>2008</t>
  </si>
  <si>
    <t>Hydrex was replaced by Purell in Feb and had to be supplied to the entire hospital.</t>
  </si>
  <si>
    <t>A new dispenser type was purchased in January 2009</t>
  </si>
  <si>
    <t xml:space="preserve">UCHG and Merlin Park Regional hospital have merged and are now presented as a single hospital. </t>
  </si>
  <si>
    <t>Overall</t>
  </si>
  <si>
    <t>Min</t>
  </si>
  <si>
    <t>Max</t>
  </si>
  <si>
    <t>Median</t>
  </si>
  <si>
    <t>Spirigel Complete 60ml, 800ml &amp; 500ml</t>
  </si>
  <si>
    <t>Your Rate</t>
  </si>
  <si>
    <t>National Overall</t>
  </si>
  <si>
    <t>National Median</t>
  </si>
  <si>
    <t>2. Rates By Year in L per 1000 Bed-days used</t>
  </si>
  <si>
    <t>3. Rates By Quarter in L per 1000 Bed-days used</t>
  </si>
  <si>
    <t>1. Latest Rates in L per 1000 Bed-days used</t>
  </si>
  <si>
    <t xml:space="preserve">National Low </t>
  </si>
  <si>
    <t>National High</t>
  </si>
  <si>
    <t xml:space="preserve">         </t>
  </si>
  <si>
    <t>Alcohol Hand Rub Consumption</t>
  </si>
  <si>
    <t>Limitations of the data</t>
  </si>
  <si>
    <t>For the reasons outlined below, it is not valid to compare alcohol hand rub consumption rates across hospitals as each hospitals’ rate is linked with its own inherent biases. These rates however can be used as a baseline from which future hand hygiene activity levels can be compared both from within each hospital and on a national scale. Because the data are standardised, they do allow hospitals to monitor trends in their own data over time</t>
  </si>
  <si>
    <t>Limitations of alcohol hand rub data</t>
  </si>
  <si>
    <t>• The data only refers to the use of alcohol-based hand rubs, and does not take account of other hand hygiene agents (e.g. medicated liquid soap) that may also be in used in hospitals.</t>
  </si>
  <si>
    <t>• The data do not take into account the formulation of the alcohol hand rub (i.e. the concentration of alcohol present or the presence of other active antimicrobial ingredients) which would have an impact on the effectiveness of the product used.</t>
  </si>
  <si>
    <t>• The data do not give an indication of the frequency with which hand decontamination is carried out at a given hospital.</t>
  </si>
  <si>
    <t xml:space="preserve">• The data are based on the volume of hand rub dispensed and does not take into account wastage of hand rub. For example a ward may choose to replace hand rub dispenser when they are not entirely empty, thus artificially increasing their apparent consumption of hand rub. </t>
  </si>
  <si>
    <t>• The data do not distinguish between visitor, patient and healthcare worker usage of hand rub.</t>
  </si>
  <si>
    <t>• The way in which hand rub consumption is recorded and reported may vary between hospitals. Most hospital report that volume of hand rub dispensed via Pharmacy departments. However, some hospitals report data from Supplies departments, which may include data on hand rub that has been purchased by the hospital, but not dispensed. This will tend to give a higher reported volume of hand rub consumption, compared to hospitals reporting Pharmacy dispensing data.</t>
  </si>
  <si>
    <t>Denominator Data</t>
  </si>
  <si>
    <r>
      <t xml:space="preserve">Rates have been calculated using data on acute bed-days used, in line with international best practice. These data are provided to the HSE Performance Monitoring Unit (PMU) by all acute publicly-funded hospitals on a monthly basis and validated by the reporting hospital before being released. </t>
    </r>
    <r>
      <rPr>
        <b/>
        <sz val="9"/>
        <color indexed="8"/>
        <rFont val="Arial"/>
        <family val="2"/>
      </rPr>
      <t>The number of bed-days used is based on the average number of available acute in-patient beds and not on the total bed capacity of a hospital.</t>
    </r>
    <r>
      <rPr>
        <sz val="9"/>
        <color indexed="8"/>
        <rFont val="Arial"/>
        <family val="2"/>
      </rPr>
      <t xml:space="preserve"> It does not include long-stay or day case (including dialysis) bed use, but does include acute psychiatric bed use (where the latter are included in the bed compliment of an acute hospital).</t>
    </r>
  </si>
  <si>
    <t>While the PMU make every effort to ensure the data are validated, there are likely to be small discrepancies in the estimated number of acute bed-days used, compared to locally estimated data, due to fluctuations in the number of available acute beds. In addition, the denominator data are validated at the annual level only (rather than monthly or quarterly). If hospitals have not provided a complete dataset, their annual denominator data have been adjusted to get a best estimate to suit the number of months of data they reported.</t>
  </si>
  <si>
    <t>The use of these denominator data may lead to an overestimate of rates for some hospitals, particularly if a hospital has a large number of non-acute beds, day-case beds and dialysis beds, which may contribute to overall hospital activity. Thus comparisons between individual hospitals may not be valid. However, because the data are standardised, they do allow hospitals to monitor trends in their own data over time.</t>
  </si>
  <si>
    <t>National Low</t>
  </si>
  <si>
    <t>National low is the 5th and the high the 95th percentile. Your hospital's rate may be outside this range</t>
  </si>
  <si>
    <t>Your BDU</t>
  </si>
  <si>
    <t>Your volume (L)</t>
  </si>
  <si>
    <t>YourVal</t>
  </si>
  <si>
    <t>YourBDU</t>
  </si>
  <si>
    <t>BDU = Bed-days used, the denominator</t>
  </si>
  <si>
    <t>ND = No Data, no volume supplied</t>
  </si>
  <si>
    <t xml:space="preserve">• The data do not take account of differences in patient populations, clinical services provided, inter-hospital patient transfers and other differences in activity between hospitals. </t>
  </si>
  <si>
    <t>• High values may represent times when extensive restocking of products takes place. Data may be excluded from further analysis, e.g by representing only the 95th percentile. Extreme volumes of usage may follow, therefore the national low is represented by the 5th percentile.</t>
  </si>
  <si>
    <t>SumOfVolume</t>
  </si>
  <si>
    <t>SumOfSumOfBDU</t>
  </si>
  <si>
    <t>HPSC_iKPI_step5_OutYear</t>
  </si>
  <si>
    <t>2015Q2</t>
  </si>
  <si>
    <t>University Hospital Waterford</t>
  </si>
  <si>
    <t>Spirigel 60, 500, 800ml</t>
  </si>
  <si>
    <t>Period under analysis</t>
  </si>
  <si>
    <t>Groups_QTR</t>
  </si>
  <si>
    <t>CompStatCode</t>
  </si>
  <si>
    <t>CompStatName</t>
  </si>
  <si>
    <t>CompStatOrder</t>
  </si>
  <si>
    <t>CopyThisColumn</t>
  </si>
  <si>
    <t>Code</t>
  </si>
  <si>
    <t>1270</t>
  </si>
  <si>
    <t>AMNCH</t>
  </si>
  <si>
    <t>5002</t>
  </si>
  <si>
    <t>UL Hospitals Group</t>
  </si>
  <si>
    <t>Midwest</t>
  </si>
  <si>
    <t>704</t>
  </si>
  <si>
    <t>Bantry</t>
  </si>
  <si>
    <t>5004</t>
  </si>
  <si>
    <t>Saolta University Health Care Group</t>
  </si>
  <si>
    <t>West North West</t>
  </si>
  <si>
    <t>923</t>
  </si>
  <si>
    <t>Beaumont</t>
  </si>
  <si>
    <t>5005</t>
  </si>
  <si>
    <t>RCSI Hospital Group</t>
  </si>
  <si>
    <t>Dublin North East</t>
  </si>
  <si>
    <t>955</t>
  </si>
  <si>
    <t>Cappagh</t>
  </si>
  <si>
    <t>5006</t>
  </si>
  <si>
    <t>Dublin Midlands Hospital Group</t>
  </si>
  <si>
    <t>Dublin Midlands</t>
  </si>
  <si>
    <t>402</t>
  </si>
  <si>
    <t>Cavan</t>
  </si>
  <si>
    <t>5007</t>
  </si>
  <si>
    <t>Ireland East Hospital Group</t>
  </si>
  <si>
    <t>Dublin East</t>
  </si>
  <si>
    <t>940</t>
  </si>
  <si>
    <t>CUH - Temple Street</t>
  </si>
  <si>
    <t>5008</t>
  </si>
  <si>
    <t>South/South West Hospital Group</t>
  </si>
  <si>
    <t>South South West</t>
  </si>
  <si>
    <t>108</t>
  </si>
  <si>
    <t>Connolly</t>
  </si>
  <si>
    <t>5009</t>
  </si>
  <si>
    <t>The Children's Hospital Group</t>
  </si>
  <si>
    <t>Paediatric</t>
  </si>
  <si>
    <t>930</t>
  </si>
  <si>
    <t>Coombe</t>
  </si>
  <si>
    <t>724</t>
  </si>
  <si>
    <t>CUH</t>
  </si>
  <si>
    <t>800</t>
  </si>
  <si>
    <t>Galway University Hosp</t>
  </si>
  <si>
    <t>726</t>
  </si>
  <si>
    <t>Kerry</t>
  </si>
  <si>
    <t>602</t>
  </si>
  <si>
    <t>Kilcreene</t>
  </si>
  <si>
    <t>**CHECK THESE CAREFULLY**</t>
  </si>
  <si>
    <t>500</t>
  </si>
  <si>
    <t>Letterkenny</t>
  </si>
  <si>
    <t>400</t>
  </si>
  <si>
    <t>Louth Gen</t>
  </si>
  <si>
    <t>703</t>
  </si>
  <si>
    <t>Mallow</t>
  </si>
  <si>
    <t>908</t>
  </si>
  <si>
    <t>Mater</t>
  </si>
  <si>
    <t>802</t>
  </si>
  <si>
    <t>Mayo</t>
  </si>
  <si>
    <t>913</t>
  </si>
  <si>
    <t>Mercy</t>
  </si>
  <si>
    <t>202</t>
  </si>
  <si>
    <t>MWRH - Mullingar</t>
  </si>
  <si>
    <t>201</t>
  </si>
  <si>
    <t>MWRH - Portlaoise</t>
  </si>
  <si>
    <t>203</t>
  </si>
  <si>
    <t>MWRH - Tullamore</t>
  </si>
  <si>
    <t>300</t>
  </si>
  <si>
    <t>MWRH - Dooradoyle</t>
  </si>
  <si>
    <t>305</t>
  </si>
  <si>
    <t>MWRH - Ennis</t>
  </si>
  <si>
    <t>304</t>
  </si>
  <si>
    <t>MWRH - Nenagh</t>
  </si>
  <si>
    <t>301</t>
  </si>
  <si>
    <t>MWR - Maternity</t>
  </si>
  <si>
    <t>302</t>
  </si>
  <si>
    <t>MWR - Croom</t>
  </si>
  <si>
    <t>102</t>
  </si>
  <si>
    <t>Naas</t>
  </si>
  <si>
    <t>931</t>
  </si>
  <si>
    <t>National Maternity</t>
  </si>
  <si>
    <t>922</t>
  </si>
  <si>
    <t>OLLH - Drogheda</t>
  </si>
  <si>
    <t>941</t>
  </si>
  <si>
    <t>OLCHC Crumlin</t>
  </si>
  <si>
    <t>403</t>
  </si>
  <si>
    <t>Navan</t>
  </si>
  <si>
    <t>919</t>
  </si>
  <si>
    <t>Portiuncula</t>
  </si>
  <si>
    <t>803</t>
  </si>
  <si>
    <t>Roscommon</t>
  </si>
  <si>
    <t>932</t>
  </si>
  <si>
    <t>Rotunda</t>
  </si>
  <si>
    <t>950</t>
  </si>
  <si>
    <t>Royal Victoria</t>
  </si>
  <si>
    <t>501</t>
  </si>
  <si>
    <t>Sligo</t>
  </si>
  <si>
    <t>915</t>
  </si>
  <si>
    <t>South Infirmary</t>
  </si>
  <si>
    <t>607</t>
  </si>
  <si>
    <t>South Tipperary</t>
  </si>
  <si>
    <t>101</t>
  </si>
  <si>
    <t>St Colmcilles</t>
  </si>
  <si>
    <t>904</t>
  </si>
  <si>
    <t>St James</t>
  </si>
  <si>
    <t>918</t>
  </si>
  <si>
    <t>St Johns</t>
  </si>
  <si>
    <t>601</t>
  </si>
  <si>
    <t>St Lukes Kilkenny</t>
  </si>
  <si>
    <t>947</t>
  </si>
  <si>
    <t>St Lukes Rathgar</t>
  </si>
  <si>
    <t>912</t>
  </si>
  <si>
    <t>St Michaels</t>
  </si>
  <si>
    <t>910</t>
  </si>
  <si>
    <t>St Vincents</t>
  </si>
  <si>
    <t>600</t>
  </si>
  <si>
    <t>Waterford Reg</t>
  </si>
  <si>
    <t>605</t>
  </si>
  <si>
    <t>Wexford Gen</t>
  </si>
  <si>
    <t>H32P</t>
  </si>
  <si>
    <t>H32M</t>
  </si>
  <si>
    <t>H32S</t>
  </si>
  <si>
    <t>HospCode</t>
  </si>
  <si>
    <t>HospGroups2013</t>
  </si>
  <si>
    <t>Nom</t>
  </si>
  <si>
    <t>Denom</t>
  </si>
  <si>
    <t>Hx01</t>
  </si>
  <si>
    <t>Private</t>
  </si>
  <si>
    <t>H83</t>
  </si>
  <si>
    <t>H74</t>
  </si>
  <si>
    <t>H78</t>
  </si>
  <si>
    <t>H84</t>
  </si>
  <si>
    <t>H71</t>
  </si>
  <si>
    <t>H79</t>
  </si>
  <si>
    <t>H80</t>
  </si>
  <si>
    <t>Hx02</t>
  </si>
  <si>
    <t>H72</t>
  </si>
  <si>
    <t>H73</t>
  </si>
  <si>
    <t>H75</t>
  </si>
  <si>
    <t>DataByQuarter!$A:$I</t>
  </si>
  <si>
    <t>CopyThisColumn ONLY</t>
  </si>
  <si>
    <t>2015Q3</t>
  </si>
  <si>
    <t>National</t>
  </si>
  <si>
    <t>Blackrock Clinic</t>
  </si>
  <si>
    <t>Bon Secours Hospital, Cork</t>
  </si>
  <si>
    <t>Bon Secours Hospital, Glasnevin</t>
  </si>
  <si>
    <t>Bon Secours Hospital, Tralee</t>
  </si>
  <si>
    <t>Cappagh National Orthopaedic Hospital</t>
  </si>
  <si>
    <t>Children's University Hospital, Temple St</t>
  </si>
  <si>
    <t>Cork University Hospital</t>
  </si>
  <si>
    <t>Galway Clinic, Doughiska</t>
  </si>
  <si>
    <t>Galway University Hospitals</t>
  </si>
  <si>
    <t>Kilkreene Orthorpaedic Hospital, Co. Kilkenny</t>
  </si>
  <si>
    <t>Mater Misericordiaie University Hospital</t>
  </si>
  <si>
    <t>Mater Private Hospital</t>
  </si>
  <si>
    <t>Mercy University Hospital</t>
  </si>
  <si>
    <t>Midland Regional Hospital, Mullingar</t>
  </si>
  <si>
    <t>Midland Regional Hospital, Portlaoise</t>
  </si>
  <si>
    <t>Midland Regional Hospital, Tullamore</t>
  </si>
  <si>
    <t>Mid-Western Regional Hospital, Dooradoyle</t>
  </si>
  <si>
    <t>Mid-Western Regional Hospital, Ennis</t>
  </si>
  <si>
    <t>Mid-Western Regional Hospital, Nenagh</t>
  </si>
  <si>
    <t>Mount Carmel Hospital, Churchtown</t>
  </si>
  <si>
    <t>Our Lady's Children's Hospital, Crumlin</t>
  </si>
  <si>
    <t>Our Lady's Community Hospital, Manorhamilton</t>
  </si>
  <si>
    <t>H76</t>
  </si>
  <si>
    <t>Royal Victoria Eye and Ear Hospital, Dublin</t>
  </si>
  <si>
    <t>Sligo University Hospital</t>
  </si>
  <si>
    <t>South Infirmary/Victoria University Hospital</t>
  </si>
  <si>
    <t>St John's Hospital, Limerick</t>
  </si>
  <si>
    <t>St Luke's Hospital, Kilkenny</t>
  </si>
  <si>
    <t>St Luke's Hospital, Rathgar</t>
  </si>
  <si>
    <t>St Mary's Hospital, Phoenix Park</t>
  </si>
  <si>
    <t>H81</t>
  </si>
  <si>
    <t>St Mary's Orthopaedic Hospital, Gurranebraher</t>
  </si>
  <si>
    <t>St Vincent's Private Hospital</t>
  </si>
  <si>
    <t>St Vincent's University Hospital, Elm Park</t>
  </si>
  <si>
    <t>UL Hospitals Maternal and Child Health Directorate</t>
  </si>
  <si>
    <t>UL Hospitals Medicine Directorate</t>
  </si>
  <si>
    <t>UL Hospitals Peri-Operative Directorate</t>
  </si>
  <si>
    <t>University Hospital Kerry, Tralee</t>
  </si>
  <si>
    <t>Directorate data</t>
  </si>
  <si>
    <t>2015Q4</t>
  </si>
  <si>
    <t>Spirigel 800ml, 500ml, 60ml</t>
  </si>
  <si>
    <t>City of Dublin Skin &amp; Cancer, Hume St</t>
  </si>
  <si>
    <t>St. John of God, Stillorgan</t>
  </si>
  <si>
    <t>H70</t>
  </si>
  <si>
    <t>H77</t>
  </si>
  <si>
    <t>H82</t>
  </si>
  <si>
    <t>2016</t>
  </si>
  <si>
    <t>Represents purchased this quarter, please note on reduction compared to previous quarter due to planning a changeover in new products for April 2016 following tender.</t>
  </si>
  <si>
    <t>2016Q1</t>
  </si>
  <si>
    <t xml:space="preserve">Please refer to the limitations worksheet for all caveats associated with the data. </t>
  </si>
  <si>
    <t>Number of participating hospitals</t>
  </si>
  <si>
    <t>National consumption rate*</t>
  </si>
  <si>
    <t xml:space="preserve">Range for participating hospitals </t>
  </si>
  <si>
    <t>0.5 - 29.0</t>
  </si>
  <si>
    <t>5.2 - 47.1</t>
  </si>
  <si>
    <t>ANNUAL REPORT AREA</t>
  </si>
  <si>
    <t>ANNAUL REP &gt;&gt;&gt;</t>
  </si>
  <si>
    <t>Represents purchased this quarter, inclusive of new product following a tender process</t>
  </si>
  <si>
    <t>2016Q2</t>
  </si>
  <si>
    <t>Purell (1.2L and 350ml) &amp; Purehold (850ml) Purell 60ml bottles</t>
  </si>
  <si>
    <t>Purell</t>
  </si>
  <si>
    <t>2016Q3</t>
  </si>
  <si>
    <t>Spirigel Antiseptic Solution 800ml and 500ml</t>
  </si>
  <si>
    <t>Cutan Complete 400ml &amp; Cutan Complete 1Litre</t>
  </si>
  <si>
    <t>2016Q4</t>
  </si>
  <si>
    <t>2017</t>
  </si>
  <si>
    <t>2017Q1</t>
  </si>
  <si>
    <r>
      <t xml:space="preserve">* Provisional; </t>
    </r>
    <r>
      <rPr>
        <b/>
        <vertAlign val="superscript"/>
        <sz val="10"/>
        <rFont val="Calibri"/>
        <family val="2"/>
      </rPr>
      <t>a</t>
    </r>
    <r>
      <rPr>
        <sz val="10"/>
        <rFont val="Calibri"/>
        <family val="2"/>
      </rPr>
      <t xml:space="preserve"> denominator is presented only when a numerator was provided</t>
    </r>
  </si>
  <si>
    <t>Coombe Women and Infants University Hospital</t>
  </si>
  <si>
    <t>2017Q2</t>
  </si>
  <si>
    <t>Cutan Sanitizer Foam 1L, 400ml</t>
  </si>
  <si>
    <t>2017Q3</t>
  </si>
  <si>
    <t>DO step1 FIRST!! (In the database - keyObjects)</t>
  </si>
  <si>
    <t>2017Q4</t>
  </si>
  <si>
    <t>2018</t>
  </si>
  <si>
    <t>2018Q1</t>
  </si>
  <si>
    <t>Lower use</t>
  </si>
  <si>
    <t>Upper Use</t>
  </si>
  <si>
    <t>diff</t>
  </si>
  <si>
    <t>National overall rate</t>
  </si>
  <si>
    <t>National median rate</t>
  </si>
  <si>
    <t>2018Q2</t>
  </si>
  <si>
    <t>4</t>
  </si>
  <si>
    <t>Purell VF481 1.2 L, 350ml and 60ml</t>
  </si>
  <si>
    <t>ALCOHOL GEL - PURELL 85  1 LITRE; ALCOHOL GEL - PURELL 85  375ml; CLEANSING FOAM CARTRIDGE - GOJO 1.25 LT; STERILLIUM ALCOHOL RUB 500ml;</t>
  </si>
  <si>
    <t>2018Q3</t>
  </si>
  <si>
    <t>Letterkenny University Hospital</t>
  </si>
  <si>
    <t>Spirigel and Spirigel Complete 750ml, 500ml pump, 60ml toggle</t>
  </si>
  <si>
    <t>Purell Advanced Gel 1L</t>
  </si>
  <si>
    <t>2018Q4</t>
  </si>
  <si>
    <t>Spirigel 500mls &amp; 800mls</t>
  </si>
  <si>
    <t>Spirigel 500ml; 800ml</t>
  </si>
  <si>
    <t>Spirigel alcohol hand gel &amp; sterillium</t>
  </si>
  <si>
    <t>Coombe Women's and Infant's University Hospital</t>
  </si>
  <si>
    <t>Spirigel Complete 750ml, Spirigel Complete 500ml</t>
  </si>
  <si>
    <t>Gone</t>
  </si>
  <si>
    <t>2019</t>
  </si>
  <si>
    <t>1</t>
  </si>
  <si>
    <t>2</t>
  </si>
  <si>
    <t>3</t>
  </si>
  <si>
    <t>Spirigel Antiseptic solution 800ml, 500ml, 150ml, 60ml</t>
  </si>
  <si>
    <t>Purell Gel 1.2L, 1L, 0.35L, 60ml, (Purell Advance 0.3L)</t>
  </si>
  <si>
    <t>Spirigel 500ml and 60ml; Germstar 946ml, 100ml</t>
  </si>
  <si>
    <t>Spirigel Antiseptic Solution  60ml, 500ml and 800ml</t>
  </si>
  <si>
    <t>Spirigel 500ml, 800ml</t>
  </si>
  <si>
    <t>2019Q1</t>
  </si>
  <si>
    <t>2019*</t>
  </si>
  <si>
    <t>2019 Year to Date</t>
  </si>
  <si>
    <t>Change in dispensers</t>
  </si>
  <si>
    <t>Biogard IL, 500ml, 50ml &amp; Purcell 1.2L; Cutan 1L, 400ml, 47ml</t>
  </si>
  <si>
    <t>SPIRIGEL COMPLETE ALCOHOL GEL 60ML, 800ML and 500ML</t>
  </si>
  <si>
    <t>Cutan Foam Sanitiser 1lt</t>
  </si>
  <si>
    <t>Directorate data, many areas not grouped</t>
  </si>
  <si>
    <t>Process of switching to Cutan products</t>
  </si>
  <si>
    <r>
      <t xml:space="preserve">Alcohol Hand Rub Consumption Data by Acute Public Hospital, 
</t>
    </r>
    <r>
      <rPr>
        <b/>
        <sz val="16"/>
        <rFont val="Calibri"/>
        <family val="2"/>
      </rPr>
      <t>2008 - Q2 2019</t>
    </r>
  </si>
  <si>
    <t>2019Q2</t>
  </si>
  <si>
    <t>Quarter 2 of 2019</t>
  </si>
  <si>
    <t>Spirgel complete 800ml &amp; 500</t>
  </si>
  <si>
    <t>Spirigel 100, 500, 750, 800ml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</si>
</sst>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
    <numFmt numFmtId="166" formatCode="0.0%"/>
    <numFmt numFmtId="167" formatCode="0.000"/>
  </numFmts>
  <fonts count="4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6"/>
      <name val="Calibri"/>
      <family val="2"/>
      <scheme val="minor"/>
    </font>
    <font>
      <b/>
      <sz val="16"/>
      <name val="Calibri"/>
      <family val="2"/>
    </font>
    <font>
      <b/>
      <sz val="10"/>
      <name val="Calibri"/>
      <family val="2"/>
      <scheme val="minor"/>
    </font>
    <font>
      <sz val="10"/>
      <color indexed="8"/>
      <name val="Arial"/>
      <family val="2"/>
    </font>
    <font>
      <sz val="11"/>
      <color indexed="8"/>
      <name val="Calibri"/>
      <family val="2"/>
    </font>
    <font>
      <b/>
      <sz val="14"/>
      <name val="Calibri"/>
      <family val="2"/>
      <scheme val="minor"/>
    </font>
    <font>
      <sz val="11"/>
      <name val="Calibri"/>
      <family val="2"/>
      <scheme val="minor"/>
    </font>
    <font>
      <b/>
      <sz val="11"/>
      <name val="Calibri"/>
      <family val="2"/>
      <scheme val="minor"/>
    </font>
    <font>
      <sz val="8"/>
      <name val="Calibri"/>
      <family val="2"/>
      <scheme val="minor"/>
    </font>
    <font>
      <sz val="10"/>
      <name val="Calibri"/>
      <family val="2"/>
    </font>
    <font>
      <b/>
      <vertAlign val="superscript"/>
      <sz val="10"/>
      <name val="Calibri"/>
      <family val="2"/>
    </font>
    <font>
      <sz val="10"/>
      <name val="MS Sans Serif"/>
      <family val="2"/>
    </font>
    <font>
      <b/>
      <sz val="16"/>
      <color theme="1"/>
      <name val="Calibri"/>
      <family val="2"/>
      <scheme val="minor"/>
    </font>
    <font>
      <b/>
      <sz val="9"/>
      <color indexed="81"/>
      <name val="Tahoma"/>
      <family val="2"/>
    </font>
    <font>
      <sz val="9"/>
      <color indexed="81"/>
      <name val="Tahoma"/>
      <family val="2"/>
    </font>
    <font>
      <sz val="11"/>
      <color indexed="8"/>
      <name val="Arial"/>
      <family val="2"/>
    </font>
    <font>
      <b/>
      <sz val="13"/>
      <color theme="1"/>
      <name val="Calibri"/>
      <family val="2"/>
      <scheme val="minor"/>
    </font>
    <font>
      <b/>
      <sz val="14"/>
      <color indexed="8"/>
      <name val="Arial"/>
      <family val="2"/>
    </font>
    <font>
      <sz val="12"/>
      <color indexed="8"/>
      <name val="Times New Roman"/>
      <family val="1"/>
    </font>
    <font>
      <sz val="9"/>
      <color indexed="8"/>
      <name val="Arial"/>
      <family val="2"/>
    </font>
    <font>
      <sz val="9"/>
      <color theme="1"/>
      <name val="Calibri"/>
      <family val="2"/>
      <scheme val="minor"/>
    </font>
    <font>
      <b/>
      <u/>
      <sz val="12"/>
      <color indexed="8"/>
      <name val="Arial"/>
      <family val="2"/>
    </font>
    <font>
      <u/>
      <sz val="12"/>
      <color indexed="8"/>
      <name val="Calibri"/>
      <family val="2"/>
    </font>
    <font>
      <b/>
      <u/>
      <sz val="11"/>
      <color indexed="8"/>
      <name val="Arial"/>
      <family val="2"/>
    </font>
    <font>
      <u/>
      <sz val="11"/>
      <color indexed="8"/>
      <name val="Calibri"/>
      <family val="2"/>
    </font>
    <font>
      <b/>
      <sz val="9"/>
      <color indexed="8"/>
      <name val="Arial"/>
      <family val="2"/>
    </font>
    <font>
      <b/>
      <sz val="10"/>
      <color indexed="8"/>
      <name val="Arial"/>
      <family val="2"/>
    </font>
    <font>
      <u/>
      <sz val="11"/>
      <color theme="10"/>
      <name val="Calibri"/>
      <family val="2"/>
    </font>
    <font>
      <b/>
      <sz val="11"/>
      <color rgb="FFFF0000"/>
      <name val="Calibri"/>
      <family val="2"/>
      <scheme val="minor"/>
    </font>
    <font>
      <sz val="11"/>
      <color rgb="FFFF0000"/>
      <name val="Calibri"/>
      <family val="2"/>
      <scheme val="minor"/>
    </font>
    <font>
      <b/>
      <sz val="11"/>
      <color theme="1"/>
      <name val="Calibri"/>
      <family val="2"/>
      <scheme val="minor"/>
    </font>
    <font>
      <b/>
      <sz val="10"/>
      <name val="Arial Narrow"/>
      <family val="2"/>
    </font>
    <font>
      <sz val="10"/>
      <color theme="1"/>
      <name val="Arial"/>
      <family val="2"/>
    </font>
    <font>
      <sz val="11"/>
      <color indexed="8"/>
      <name val="Calibri"/>
      <family val="2"/>
    </font>
    <font>
      <sz val="10"/>
      <color indexed="8"/>
      <name val="Arial"/>
      <family val="2"/>
    </font>
    <font>
      <b/>
      <sz val="11"/>
      <color theme="0"/>
      <name val="Calibri"/>
      <family val="2"/>
      <scheme val="minor"/>
    </font>
    <font>
      <sz val="11"/>
      <color theme="0"/>
      <name val="Calibri"/>
      <family val="2"/>
      <scheme val="minor"/>
    </font>
    <font>
      <sz val="11"/>
      <color indexed="8"/>
      <name val="Calibri"/>
    </font>
    <font>
      <sz val="10"/>
      <color indexed="8"/>
      <name val="Arial"/>
    </font>
    <font>
      <sz val="11"/>
      <color rgb="FFFFFFFF"/>
      <name val="Calibri"/>
      <family val="2"/>
      <scheme val="minor"/>
    </font>
    <font>
      <b/>
      <sz val="11"/>
      <color rgb="FFFFFFFF"/>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22"/>
        <bgColor indexed="0"/>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7" tint="0.39997558519241921"/>
        <bgColor indexed="0"/>
      </patternFill>
    </fill>
    <fill>
      <patternFill patternType="solid">
        <fgColor theme="7" tint="0.39997558519241921"/>
        <bgColor indexed="64"/>
      </patternFill>
    </fill>
    <fill>
      <patternFill patternType="solid">
        <fgColor indexed="41"/>
        <bgColor indexed="64"/>
      </patternFill>
    </fill>
    <fill>
      <patternFill patternType="solid">
        <fgColor rgb="FFFF0000"/>
        <bgColor indexed="64"/>
      </patternFill>
    </fill>
    <fill>
      <patternFill patternType="solid">
        <fgColor rgb="FFBA1F46"/>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medium">
        <color indexed="64"/>
      </top>
      <bottom/>
      <diagonal/>
    </border>
    <border>
      <left style="thin">
        <color indexed="22"/>
      </left>
      <right/>
      <top/>
      <bottom/>
      <diagonal/>
    </border>
    <border>
      <left style="thin">
        <color rgb="FF000000"/>
      </left>
      <right style="thin">
        <color rgb="FF000000"/>
      </right>
      <top style="thin">
        <color rgb="FF000000"/>
      </top>
      <bottom style="thin">
        <color rgb="FF000000"/>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0" fontId="15" fillId="0" borderId="0"/>
    <xf numFmtId="0" fontId="7" fillId="0" borderId="0"/>
    <xf numFmtId="0" fontId="7" fillId="0" borderId="0"/>
    <xf numFmtId="0" fontId="7" fillId="0" borderId="0"/>
    <xf numFmtId="0" fontId="7" fillId="0" borderId="0"/>
    <xf numFmtId="0" fontId="31"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38" fillId="0" borderId="0"/>
    <xf numFmtId="0" fontId="7" fillId="0" borderId="0"/>
    <xf numFmtId="0" fontId="42" fillId="0" borderId="0"/>
    <xf numFmtId="0" fontId="42" fillId="0" borderId="0"/>
    <xf numFmtId="0" fontId="42" fillId="0" borderId="0"/>
    <xf numFmtId="0" fontId="42" fillId="0" borderId="0"/>
  </cellStyleXfs>
  <cellXfs count="163">
    <xf numFmtId="0" fontId="0" fillId="0" borderId="0" xfId="0"/>
    <xf numFmtId="0" fontId="3" fillId="0" borderId="0" xfId="3" applyFont="1"/>
    <xf numFmtId="0" fontId="6" fillId="0" borderId="0" xfId="3" applyFont="1"/>
    <xf numFmtId="0" fontId="9" fillId="2" borderId="0" xfId="3" applyFont="1" applyFill="1" applyAlignment="1">
      <alignment vertical="center"/>
    </xf>
    <xf numFmtId="0" fontId="9" fillId="2" borderId="0" xfId="3" applyFont="1" applyFill="1" applyAlignment="1">
      <alignment horizontal="center" vertical="center"/>
    </xf>
    <xf numFmtId="0" fontId="3" fillId="4" borderId="0" xfId="3" applyFont="1" applyFill="1" applyAlignment="1"/>
    <xf numFmtId="0" fontId="6" fillId="4" borderId="0" xfId="3" applyFont="1" applyFill="1"/>
    <xf numFmtId="0" fontId="3" fillId="4" borderId="3" xfId="3" applyFont="1" applyFill="1" applyBorder="1" applyAlignment="1">
      <alignment vertical="center"/>
    </xf>
    <xf numFmtId="0" fontId="3" fillId="4" borderId="3" xfId="3" applyFont="1" applyFill="1" applyBorder="1" applyAlignment="1">
      <alignment vertical="center" wrapText="1"/>
    </xf>
    <xf numFmtId="0" fontId="10" fillId="2" borderId="3" xfId="3" applyFont="1" applyFill="1" applyBorder="1" applyAlignment="1"/>
    <xf numFmtId="0" fontId="6" fillId="0" borderId="3" xfId="3" applyFont="1" applyBorder="1"/>
    <xf numFmtId="0" fontId="6" fillId="0" borderId="0" xfId="3" applyFont="1" applyBorder="1"/>
    <xf numFmtId="0" fontId="3" fillId="4" borderId="0" xfId="3" applyFont="1" applyFill="1" applyBorder="1" applyAlignment="1">
      <alignment vertical="center"/>
    </xf>
    <xf numFmtId="0" fontId="3" fillId="4" borderId="0" xfId="3" applyFont="1" applyFill="1" applyBorder="1" applyAlignment="1">
      <alignment vertical="center" wrapText="1"/>
    </xf>
    <xf numFmtId="0" fontId="11" fillId="0" borderId="0" xfId="3" applyFont="1" applyFill="1" applyBorder="1" applyAlignment="1">
      <alignment horizontal="right"/>
    </xf>
    <xf numFmtId="0" fontId="12" fillId="0" borderId="0" xfId="3" applyFont="1" applyFill="1" applyBorder="1" applyAlignment="1"/>
    <xf numFmtId="164" fontId="10" fillId="0" borderId="0" xfId="1" applyNumberFormat="1" applyFont="1" applyFill="1" applyBorder="1" applyAlignment="1">
      <alignment vertical="center"/>
    </xf>
    <xf numFmtId="0" fontId="11" fillId="0" borderId="0" xfId="3" applyFont="1" applyFill="1" applyBorder="1" applyAlignment="1"/>
    <xf numFmtId="0" fontId="11" fillId="0" borderId="0" xfId="3" applyFont="1" applyFill="1" applyBorder="1" applyAlignment="1">
      <alignment horizontal="right" vertical="top"/>
    </xf>
    <xf numFmtId="0" fontId="13" fillId="0" borderId="0" xfId="3" applyFont="1" applyFill="1" applyBorder="1" applyAlignment="1">
      <alignment horizontal="left" vertical="center"/>
    </xf>
    <xf numFmtId="0" fontId="3" fillId="0" borderId="0" xfId="3" applyFont="1" applyFill="1" applyBorder="1" applyAlignment="1">
      <alignment horizontal="left" vertical="top" wrapText="1"/>
    </xf>
    <xf numFmtId="0" fontId="0" fillId="6" borderId="0" xfId="0" applyFill="1"/>
    <xf numFmtId="0" fontId="8" fillId="0" borderId="2" xfId="8" applyFont="1" applyFill="1" applyBorder="1" applyAlignment="1"/>
    <xf numFmtId="0" fontId="8" fillId="0" borderId="0" xfId="6" applyFont="1" applyFill="1" applyBorder="1" applyAlignment="1"/>
    <xf numFmtId="0" fontId="16" fillId="7" borderId="0" xfId="0" applyFont="1" applyFill="1"/>
    <xf numFmtId="0" fontId="8" fillId="3" borderId="1" xfId="9" applyFont="1" applyFill="1" applyBorder="1" applyAlignment="1">
      <alignment horizontal="center"/>
    </xf>
    <xf numFmtId="0" fontId="0" fillId="8" borderId="0" xfId="0" applyFill="1"/>
    <xf numFmtId="0" fontId="0" fillId="0" borderId="0" xfId="0" applyAlignment="1">
      <alignment horizontal="right"/>
    </xf>
    <xf numFmtId="49" fontId="0" fillId="0" borderId="0" xfId="0" applyNumberFormat="1"/>
    <xf numFmtId="0" fontId="0" fillId="0" borderId="0" xfId="0" applyAlignment="1">
      <alignment horizontal="center"/>
    </xf>
    <xf numFmtId="0" fontId="0" fillId="0" borderId="5" xfId="0" applyBorder="1" applyAlignment="1">
      <alignment horizontal="center" vertical="center" wrapText="1"/>
    </xf>
    <xf numFmtId="165" fontId="0" fillId="0" borderId="0" xfId="0" applyNumberFormat="1" applyAlignment="1">
      <alignment horizontal="center"/>
    </xf>
    <xf numFmtId="0" fontId="11" fillId="0" borderId="0" xfId="3" applyFont="1" applyFill="1" applyBorder="1" applyAlignment="1">
      <alignment horizontal="center" vertical="top"/>
    </xf>
    <xf numFmtId="0" fontId="0" fillId="4" borderId="10" xfId="0" applyFill="1" applyBorder="1"/>
    <xf numFmtId="0" fontId="0" fillId="4" borderId="4" xfId="0" applyFill="1" applyBorder="1"/>
    <xf numFmtId="0" fontId="21" fillId="4" borderId="4" xfId="0" applyFont="1" applyFill="1" applyBorder="1" applyAlignment="1">
      <alignment horizontal="center"/>
    </xf>
    <xf numFmtId="0" fontId="0" fillId="4" borderId="11" xfId="0" applyFill="1" applyBorder="1"/>
    <xf numFmtId="0" fontId="0" fillId="4" borderId="0" xfId="0" applyFill="1"/>
    <xf numFmtId="0" fontId="0" fillId="4" borderId="6" xfId="0" applyFill="1" applyBorder="1"/>
    <xf numFmtId="0" fontId="0" fillId="4" borderId="0" xfId="0" applyFill="1" applyBorder="1"/>
    <xf numFmtId="0" fontId="21" fillId="4" borderId="0" xfId="0" applyFont="1" applyFill="1" applyBorder="1" applyAlignment="1">
      <alignment horizontal="center"/>
    </xf>
    <xf numFmtId="0" fontId="0" fillId="4" borderId="7" xfId="0" applyFill="1" applyBorder="1"/>
    <xf numFmtId="0" fontId="22" fillId="4" borderId="0" xfId="0" applyFont="1" applyFill="1" applyBorder="1" applyAlignment="1">
      <alignment horizontal="justify"/>
    </xf>
    <xf numFmtId="0" fontId="24" fillId="4" borderId="0"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6" xfId="0" applyFont="1" applyFill="1" applyBorder="1" applyAlignment="1">
      <alignment horizontal="left" vertical="top"/>
    </xf>
    <xf numFmtId="0" fontId="24" fillId="4" borderId="0" xfId="0" applyFont="1" applyFill="1" applyBorder="1" applyAlignment="1">
      <alignment horizontal="left" vertical="top"/>
    </xf>
    <xf numFmtId="0" fontId="24" fillId="4" borderId="7" xfId="0" applyFont="1" applyFill="1" applyBorder="1" applyAlignment="1">
      <alignment horizontal="left" vertical="top"/>
    </xf>
    <xf numFmtId="0" fontId="30" fillId="4" borderId="8" xfId="0" applyFont="1" applyFill="1" applyBorder="1"/>
    <xf numFmtId="0" fontId="0" fillId="4" borderId="3" xfId="0" applyFill="1" applyBorder="1"/>
    <xf numFmtId="0" fontId="0" fillId="4" borderId="9" xfId="0" applyFill="1" applyBorder="1"/>
    <xf numFmtId="0" fontId="31" fillId="4" borderId="0" xfId="10" applyFill="1" applyAlignment="1" applyProtection="1"/>
    <xf numFmtId="0" fontId="0" fillId="0" borderId="12" xfId="0" applyBorder="1" applyAlignment="1">
      <alignment horizontal="center" vertical="center" wrapText="1"/>
    </xf>
    <xf numFmtId="165" fontId="0" fillId="0" borderId="7" xfId="0" applyNumberFormat="1" applyBorder="1" applyAlignment="1">
      <alignment horizontal="center"/>
    </xf>
    <xf numFmtId="0" fontId="3" fillId="0" borderId="0" xfId="3" applyFont="1" applyFill="1" applyBorder="1" applyAlignment="1">
      <alignment vertical="center" wrapText="1"/>
    </xf>
    <xf numFmtId="165" fontId="0" fillId="6" borderId="0" xfId="0" applyNumberFormat="1" applyFill="1" applyAlignment="1">
      <alignment horizontal="center"/>
    </xf>
    <xf numFmtId="0" fontId="32" fillId="4" borderId="0" xfId="3" applyFont="1" applyFill="1" applyAlignment="1"/>
    <xf numFmtId="0" fontId="33" fillId="0" borderId="0" xfId="0" applyFont="1"/>
    <xf numFmtId="0" fontId="0" fillId="10" borderId="0" xfId="0" applyFill="1"/>
    <xf numFmtId="0" fontId="8" fillId="3" borderId="1" xfId="11" applyFont="1" applyFill="1" applyBorder="1" applyAlignment="1">
      <alignment horizontal="center"/>
    </xf>
    <xf numFmtId="0" fontId="8" fillId="11" borderId="13" xfId="11" applyFont="1" applyFill="1" applyBorder="1" applyAlignment="1">
      <alignment horizontal="left"/>
    </xf>
    <xf numFmtId="0" fontId="0" fillId="12" borderId="0" xfId="0" applyFill="1"/>
    <xf numFmtId="0" fontId="8" fillId="3" borderId="0" xfId="11" applyFont="1" applyFill="1" applyBorder="1" applyAlignment="1">
      <alignment horizontal="center"/>
    </xf>
    <xf numFmtId="49" fontId="35" fillId="13" borderId="0" xfId="0" applyNumberFormat="1" applyFont="1" applyFill="1" applyBorder="1" applyAlignment="1" applyProtection="1">
      <alignment vertical="top" wrapText="1"/>
    </xf>
    <xf numFmtId="0" fontId="0" fillId="0" borderId="0" xfId="0" applyProtection="1"/>
    <xf numFmtId="0" fontId="8" fillId="0" borderId="2" xfId="11" applyFont="1" applyFill="1" applyBorder="1" applyAlignment="1"/>
    <xf numFmtId="165" fontId="0" fillId="0" borderId="0" xfId="0" applyNumberFormat="1"/>
    <xf numFmtId="0" fontId="35" fillId="13" borderId="0" xfId="0" quotePrefix="1" applyFont="1" applyFill="1" applyBorder="1" applyAlignment="1" applyProtection="1">
      <alignment vertical="top"/>
    </xf>
    <xf numFmtId="0" fontId="0" fillId="0" borderId="0" xfId="0" applyAlignment="1" applyProtection="1"/>
    <xf numFmtId="0" fontId="8" fillId="0" borderId="2" xfId="12" applyFont="1" applyFill="1" applyBorder="1" applyAlignment="1"/>
    <xf numFmtId="0" fontId="35" fillId="13" borderId="0" xfId="0" quotePrefix="1" applyFont="1" applyFill="1" applyBorder="1" applyAlignment="1" applyProtection="1">
      <alignment horizontal="left" vertical="top"/>
    </xf>
    <xf numFmtId="0" fontId="34" fillId="0" borderId="0" xfId="0" applyFont="1"/>
    <xf numFmtId="0" fontId="35" fillId="13" borderId="0" xfId="0" quotePrefix="1" applyFont="1" applyFill="1" applyBorder="1" applyAlignment="1" applyProtection="1">
      <alignment vertical="top" wrapText="1"/>
    </xf>
    <xf numFmtId="0" fontId="8" fillId="3" borderId="1" xfId="13" applyFont="1" applyFill="1" applyBorder="1" applyAlignment="1">
      <alignment horizontal="center"/>
    </xf>
    <xf numFmtId="0" fontId="8" fillId="0" borderId="2" xfId="13" applyFont="1" applyFill="1" applyBorder="1" applyAlignment="1"/>
    <xf numFmtId="1" fontId="0" fillId="0" borderId="0" xfId="0" applyNumberFormat="1"/>
    <xf numFmtId="0" fontId="0" fillId="0" borderId="0" xfId="0"/>
    <xf numFmtId="0" fontId="8" fillId="0" borderId="0" xfId="14" applyFont="1" applyFill="1" applyBorder="1" applyAlignment="1"/>
    <xf numFmtId="0" fontId="0" fillId="0" borderId="0" xfId="0"/>
    <xf numFmtId="0" fontId="36" fillId="0" borderId="0" xfId="0" applyFont="1"/>
    <xf numFmtId="0" fontId="37" fillId="0" borderId="2" xfId="15" applyFont="1" applyFill="1" applyBorder="1" applyAlignment="1"/>
    <xf numFmtId="0" fontId="0" fillId="0" borderId="0" xfId="0" applyAlignment="1"/>
    <xf numFmtId="0" fontId="0" fillId="0" borderId="5" xfId="0" applyBorder="1" applyAlignment="1">
      <alignment horizontal="center" vertical="center"/>
    </xf>
    <xf numFmtId="0" fontId="0" fillId="0" borderId="12" xfId="0" applyBorder="1" applyAlignment="1">
      <alignment horizontal="center" vertical="center"/>
    </xf>
    <xf numFmtId="0" fontId="8" fillId="0" borderId="2" xfId="16" applyFont="1" applyFill="1" applyBorder="1" applyAlignment="1"/>
    <xf numFmtId="0" fontId="8" fillId="3" borderId="1" xfId="7" applyFont="1" applyFill="1" applyBorder="1" applyAlignment="1">
      <alignment horizontal="center"/>
    </xf>
    <xf numFmtId="0" fontId="37" fillId="0" borderId="0" xfId="15" applyFont="1" applyFill="1" applyBorder="1" applyAlignment="1">
      <alignment horizontal="right"/>
    </xf>
    <xf numFmtId="0" fontId="37" fillId="0" borderId="0" xfId="15" applyFont="1" applyFill="1" applyBorder="1" applyAlignment="1"/>
    <xf numFmtId="0" fontId="8" fillId="0" borderId="2" xfId="7" applyFont="1" applyFill="1" applyBorder="1" applyAlignment="1"/>
    <xf numFmtId="0" fontId="0" fillId="6" borderId="0" xfId="0" applyFill="1" applyAlignment="1"/>
    <xf numFmtId="0" fontId="19" fillId="0" borderId="0" xfId="7" applyFont="1" applyFill="1" applyBorder="1" applyAlignment="1"/>
    <xf numFmtId="0" fontId="19" fillId="0" borderId="2" xfId="7" applyFont="1" applyFill="1" applyBorder="1" applyAlignment="1"/>
    <xf numFmtId="166" fontId="1" fillId="0" borderId="0" xfId="2" applyNumberFormat="1" applyFont="1" applyAlignment="1"/>
    <xf numFmtId="167" fontId="0" fillId="0" borderId="0" xfId="0" applyNumberFormat="1"/>
    <xf numFmtId="0" fontId="8" fillId="3" borderId="1" xfId="4" applyFont="1" applyFill="1" applyBorder="1" applyAlignment="1">
      <alignment horizontal="center"/>
    </xf>
    <xf numFmtId="0" fontId="8" fillId="0" borderId="2" xfId="13" applyFont="1" applyFill="1" applyBorder="1" applyAlignment="1"/>
    <xf numFmtId="0" fontId="8" fillId="4" borderId="0" xfId="3" applyFont="1" applyFill="1" applyAlignment="1">
      <alignment horizontal="left" vertical="center"/>
    </xf>
    <xf numFmtId="0" fontId="24" fillId="0" borderId="15" xfId="0" applyFont="1" applyBorder="1" applyAlignment="1">
      <alignment horizontal="center" wrapText="1"/>
    </xf>
    <xf numFmtId="0" fontId="24" fillId="0" borderId="0" xfId="0" applyFont="1" applyAlignment="1">
      <alignment horizontal="center"/>
    </xf>
    <xf numFmtId="9" fontId="0" fillId="0" borderId="0" xfId="2" applyFont="1"/>
    <xf numFmtId="0" fontId="0" fillId="0" borderId="17" xfId="0" applyFont="1" applyBorder="1" applyAlignment="1">
      <alignment vertical="center"/>
    </xf>
    <xf numFmtId="0" fontId="0" fillId="0" borderId="17" xfId="0" applyFont="1" applyBorder="1" applyAlignment="1">
      <alignment vertical="center"/>
    </xf>
    <xf numFmtId="0" fontId="39" fillId="14" borderId="16" xfId="0" applyFont="1" applyFill="1" applyBorder="1" applyAlignment="1"/>
    <xf numFmtId="0" fontId="39" fillId="14" borderId="0" xfId="0" applyFont="1" applyFill="1" applyAlignment="1"/>
    <xf numFmtId="0" fontId="40" fillId="14" borderId="0" xfId="0" applyFont="1" applyFill="1"/>
    <xf numFmtId="0" fontId="41" fillId="3" borderId="1" xfId="17" applyFont="1" applyFill="1" applyBorder="1" applyAlignment="1">
      <alignment horizontal="center"/>
    </xf>
    <xf numFmtId="0" fontId="41" fillId="0" borderId="2" xfId="17" applyFont="1" applyFill="1" applyBorder="1" applyAlignment="1"/>
    <xf numFmtId="0" fontId="41" fillId="0" borderId="2" xfId="17" applyFont="1" applyFill="1" applyBorder="1" applyAlignment="1">
      <alignment horizontal="right"/>
    </xf>
    <xf numFmtId="0" fontId="42" fillId="0" borderId="0" xfId="17" applyAlignment="1"/>
    <xf numFmtId="0" fontId="41" fillId="3" borderId="1" xfId="18" applyFont="1" applyFill="1" applyBorder="1" applyAlignment="1">
      <alignment horizontal="center"/>
    </xf>
    <xf numFmtId="0" fontId="41" fillId="3" borderId="1" xfId="19" applyFont="1" applyFill="1" applyBorder="1" applyAlignment="1">
      <alignment horizontal="center"/>
    </xf>
    <xf numFmtId="0" fontId="41" fillId="0" borderId="2" xfId="19" applyFont="1" applyFill="1" applyBorder="1" applyAlignment="1"/>
    <xf numFmtId="2" fontId="41" fillId="0" borderId="2" xfId="19" applyNumberFormat="1" applyFont="1" applyFill="1" applyBorder="1" applyAlignment="1">
      <alignment horizontal="right"/>
    </xf>
    <xf numFmtId="0" fontId="41" fillId="0" borderId="2" xfId="19" applyFont="1" applyFill="1" applyBorder="1" applyAlignment="1">
      <alignment horizontal="right"/>
    </xf>
    <xf numFmtId="0" fontId="41" fillId="3" borderId="1" xfId="20" applyFont="1" applyFill="1" applyBorder="1" applyAlignment="1">
      <alignment horizontal="center"/>
    </xf>
    <xf numFmtId="0" fontId="20" fillId="9" borderId="0" xfId="0" applyFont="1" applyFill="1" applyAlignment="1">
      <alignment horizontal="left" vertical="center" wrapText="1"/>
    </xf>
    <xf numFmtId="0" fontId="41" fillId="0" borderId="2" xfId="20" applyFont="1" applyFill="1" applyBorder="1" applyAlignment="1"/>
    <xf numFmtId="0" fontId="41" fillId="0" borderId="2" xfId="20" applyFont="1" applyFill="1" applyBorder="1" applyAlignment="1">
      <alignment horizontal="right"/>
    </xf>
    <xf numFmtId="0" fontId="42" fillId="0" borderId="0" xfId="20" applyAlignment="1"/>
    <xf numFmtId="0" fontId="41" fillId="0" borderId="2" xfId="20" applyFont="1" applyFill="1" applyBorder="1" applyAlignment="1">
      <alignment wrapText="1"/>
    </xf>
    <xf numFmtId="0" fontId="41" fillId="0" borderId="2" xfId="18" applyFont="1" applyFill="1" applyBorder="1" applyAlignment="1">
      <alignment wrapText="1"/>
    </xf>
    <xf numFmtId="0" fontId="41" fillId="0" borderId="2" xfId="18" applyFont="1" applyFill="1" applyBorder="1" applyAlignment="1">
      <alignment horizontal="right" wrapText="1"/>
    </xf>
    <xf numFmtId="164" fontId="10" fillId="0" borderId="0" xfId="1" applyNumberFormat="1" applyFont="1" applyFill="1" applyBorder="1" applyAlignment="1">
      <alignment vertical="top" wrapText="1"/>
    </xf>
    <xf numFmtId="0" fontId="43" fillId="15" borderId="14" xfId="0" applyFont="1" applyFill="1" applyBorder="1" applyAlignment="1">
      <alignment horizontal="center" vertical="center"/>
    </xf>
    <xf numFmtId="0" fontId="44" fillId="15" borderId="15" xfId="0" applyFont="1" applyFill="1" applyBorder="1" applyAlignment="1">
      <alignment horizontal="center" vertical="center" wrapText="1"/>
    </xf>
    <xf numFmtId="0" fontId="34" fillId="0" borderId="0" xfId="0" applyFont="1" applyAlignment="1">
      <alignment horizontal="center" wrapText="1"/>
    </xf>
    <xf numFmtId="0" fontId="0" fillId="0" borderId="15" xfId="0" applyFont="1" applyBorder="1" applyAlignment="1">
      <alignment horizontal="center" wrapText="1"/>
    </xf>
    <xf numFmtId="0" fontId="0" fillId="0" borderId="0" xfId="0" applyFont="1" applyAlignment="1">
      <alignment horizontal="center"/>
    </xf>
    <xf numFmtId="0" fontId="34" fillId="0" borderId="0" xfId="0" applyFont="1" applyBorder="1" applyAlignment="1">
      <alignment horizontal="center" wrapText="1"/>
    </xf>
    <xf numFmtId="0" fontId="0" fillId="0" borderId="0" xfId="0" applyFont="1" applyBorder="1" applyAlignment="1">
      <alignment horizontal="center"/>
    </xf>
    <xf numFmtId="0" fontId="34" fillId="0" borderId="3" xfId="0" applyFont="1" applyBorder="1" applyAlignment="1">
      <alignment horizontal="center" wrapText="1"/>
    </xf>
    <xf numFmtId="0" fontId="0" fillId="0" borderId="3" xfId="0" applyFont="1" applyBorder="1" applyAlignment="1">
      <alignment horizontal="center"/>
    </xf>
    <xf numFmtId="0" fontId="20" fillId="9" borderId="0" xfId="0" applyFont="1" applyFill="1" applyAlignment="1">
      <alignment horizontal="left" vertical="center" wrapText="1"/>
    </xf>
    <xf numFmtId="0" fontId="12" fillId="0" borderId="0" xfId="3" applyFont="1" applyFill="1" applyBorder="1" applyAlignment="1">
      <alignment horizontal="left" vertical="center" wrapText="1"/>
    </xf>
    <xf numFmtId="0" fontId="4" fillId="2" borderId="0" xfId="3" applyFont="1" applyFill="1" applyAlignment="1">
      <alignment horizontal="center" vertical="center" wrapText="1"/>
    </xf>
    <xf numFmtId="0" fontId="9" fillId="5" borderId="0" xfId="3" applyFont="1" applyFill="1" applyBorder="1" applyAlignment="1" applyProtection="1">
      <alignment horizontal="center" vertical="center"/>
      <protection locked="0"/>
    </xf>
    <xf numFmtId="164" fontId="10" fillId="0" borderId="0" xfId="1" applyNumberFormat="1" applyFont="1" applyFill="1" applyBorder="1" applyAlignment="1">
      <alignment horizontal="left" vertical="center"/>
    </xf>
    <xf numFmtId="0" fontId="3" fillId="0" borderId="0" xfId="3" applyFont="1" applyFill="1" applyBorder="1" applyAlignment="1">
      <alignment horizontal="left" vertical="top" wrapText="1"/>
    </xf>
    <xf numFmtId="0" fontId="12" fillId="0" borderId="0" xfId="3" applyFont="1" applyFill="1" applyBorder="1" applyAlignment="1">
      <alignment horizontal="left" wrapText="1"/>
    </xf>
    <xf numFmtId="164" fontId="10" fillId="0" borderId="0" xfId="1" applyNumberFormat="1" applyFont="1" applyFill="1" applyBorder="1" applyAlignment="1">
      <alignment horizontal="left" vertical="top" wrapText="1"/>
    </xf>
    <xf numFmtId="0" fontId="23" fillId="4" borderId="6"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3" fillId="4" borderId="6" xfId="0" applyFont="1" applyFill="1" applyBorder="1" applyAlignment="1">
      <alignment horizontal="left" vertical="top" wrapText="1"/>
    </xf>
    <xf numFmtId="0" fontId="24" fillId="4" borderId="0" xfId="0" applyFont="1" applyFill="1" applyBorder="1" applyAlignment="1">
      <alignment horizontal="left" vertical="top" wrapText="1"/>
    </xf>
    <xf numFmtId="0" fontId="24" fillId="4" borderId="7" xfId="0" applyFont="1" applyFill="1" applyBorder="1" applyAlignment="1">
      <alignment horizontal="left" vertical="top" wrapText="1"/>
    </xf>
    <xf numFmtId="0" fontId="24" fillId="4" borderId="6" xfId="0" applyFont="1" applyFill="1" applyBorder="1" applyAlignment="1">
      <alignment horizontal="left" vertical="top" wrapText="1"/>
    </xf>
    <xf numFmtId="0" fontId="25" fillId="4" borderId="6" xfId="0" applyFont="1" applyFill="1" applyBorder="1" applyAlignment="1">
      <alignment horizontal="left" vertical="top" wrapText="1"/>
    </xf>
    <xf numFmtId="0" fontId="26" fillId="4" borderId="0" xfId="0" applyFont="1" applyFill="1" applyBorder="1" applyAlignment="1">
      <alignment horizontal="left" vertical="top" wrapText="1"/>
    </xf>
    <xf numFmtId="0" fontId="26" fillId="4" borderId="7"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7" xfId="0" applyFill="1" applyBorder="1" applyAlignment="1">
      <alignment horizontal="left" vertical="top" wrapText="1"/>
    </xf>
    <xf numFmtId="0" fontId="0" fillId="4" borderId="6" xfId="0" applyFill="1" applyBorder="1" applyAlignment="1">
      <alignment horizontal="left" vertical="top" wrapText="1"/>
    </xf>
    <xf numFmtId="0" fontId="7" fillId="4" borderId="0" xfId="0" applyFont="1" applyFill="1" applyAlignment="1">
      <alignment horizontal="left" vertical="top" wrapText="1"/>
    </xf>
    <xf numFmtId="0" fontId="0" fillId="4" borderId="0" xfId="0" applyFill="1" applyAlignment="1">
      <alignment horizontal="left" vertical="top" wrapText="1"/>
    </xf>
    <xf numFmtId="0" fontId="27" fillId="4" borderId="6" xfId="0" applyFont="1" applyFill="1" applyBorder="1" applyAlignment="1">
      <alignment horizontal="left" vertical="top" wrapText="1"/>
    </xf>
    <xf numFmtId="0" fontId="28" fillId="4" borderId="0" xfId="0" applyFont="1" applyFill="1" applyBorder="1" applyAlignment="1">
      <alignment horizontal="left" vertical="top" wrapText="1"/>
    </xf>
    <xf numFmtId="0" fontId="28" fillId="4" borderId="7" xfId="0" applyFont="1" applyFill="1" applyBorder="1" applyAlignment="1">
      <alignment horizontal="left" vertical="top" wrapText="1"/>
    </xf>
    <xf numFmtId="0" fontId="16" fillId="7" borderId="0" xfId="0" applyFont="1" applyFill="1" applyAlignment="1">
      <alignment horizontal="center"/>
    </xf>
  </cellXfs>
  <cellStyles count="21">
    <cellStyle name="Comma" xfId="1" builtinId="3"/>
    <cellStyle name="Hyperlink" xfId="10" builtinId="8"/>
    <cellStyle name="Normal" xfId="0" builtinId="0"/>
    <cellStyle name="Normal 2" xfId="3"/>
    <cellStyle name="Normal 3" xfId="5"/>
    <cellStyle name="Normal_2015H1" xfId="12"/>
    <cellStyle name="Normal_by_hospital" xfId="8"/>
    <cellStyle name="Normal_by_hospital_1" xfId="4"/>
    <cellStyle name="Normal_by_hospital2_1" xfId="6"/>
    <cellStyle name="Normal_Comments" xfId="7"/>
    <cellStyle name="Normal_Comments_1" xfId="15"/>
    <cellStyle name="Normal_Comments_2" xfId="17"/>
    <cellStyle name="Normal_Compstat" xfId="14"/>
    <cellStyle name="Normal_DataByQuarter" xfId="19"/>
    <cellStyle name="Normal_DataByYear" xfId="18"/>
    <cellStyle name="Normal_Products" xfId="20"/>
    <cellStyle name="Normal_Products_2" xfId="16"/>
    <cellStyle name="Normal_Rate_byQuarter" xfId="9"/>
    <cellStyle name="Normal_SDUTranslate" xfId="11"/>
    <cellStyle name="Normal_Sheet1" xfId="13"/>
    <cellStyle name="Percent" xfId="2" builtinId="5"/>
  </cellStyles>
  <dxfs count="1">
    <dxf>
      <fill>
        <patternFill>
          <bgColor rgb="FFFFC000"/>
        </patternFill>
      </fill>
    </dxf>
  </dxfs>
  <tableStyles count="0" defaultTableStyle="TableStyleMedium9" defaultPivotStyle="PivotStyleLight16"/>
  <colors>
    <mruColors>
      <color rgb="FFBA1F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68942900575567"/>
          <c:y val="6.5317914532754665E-2"/>
          <c:w val="0.79973656282093941"/>
          <c:h val="0.63531406394888046"/>
        </c:manualLayout>
      </c:layout>
      <c:barChart>
        <c:barDir val="col"/>
        <c:grouping val="clustered"/>
        <c:varyColors val="0"/>
        <c:ser>
          <c:idx val="2"/>
          <c:order val="2"/>
          <c:tx>
            <c:strRef>
              <c:f>DataOut!$G$4</c:f>
              <c:strCache>
                <c:ptCount val="1"/>
                <c:pt idx="0">
                  <c:v>Data not available</c:v>
                </c:pt>
              </c:strCache>
            </c:strRef>
          </c:tx>
          <c:spPr>
            <a:solidFill>
              <a:srgbClr val="FF5050"/>
            </a:solidFill>
            <a:ln w="25400">
              <a:solidFill>
                <a:schemeClr val="tx2"/>
              </a:solidFill>
            </a:ln>
          </c:spPr>
          <c:invertIfNegative val="0"/>
          <c:cat>
            <c:multiLvlStrRef>
              <c:f>DataOut!$C$5:$D$50</c:f>
              <c:multiLvlStrCache>
                <c:ptCount val="4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lvl>
                <c:lvl>
                  <c:pt idx="0">
                    <c:v>2008</c:v>
                  </c:pt>
                  <c:pt idx="4">
                    <c:v>2009</c:v>
                  </c:pt>
                  <c:pt idx="8">
                    <c:v>2010</c:v>
                  </c:pt>
                  <c:pt idx="12">
                    <c:v>2011</c:v>
                  </c:pt>
                  <c:pt idx="16">
                    <c:v>2012</c:v>
                  </c:pt>
                  <c:pt idx="20">
                    <c:v>2013</c:v>
                  </c:pt>
                  <c:pt idx="24">
                    <c:v>2014</c:v>
                  </c:pt>
                  <c:pt idx="28">
                    <c:v>2015</c:v>
                  </c:pt>
                  <c:pt idx="32">
                    <c:v>2016</c:v>
                  </c:pt>
                  <c:pt idx="36">
                    <c:v>2017</c:v>
                  </c:pt>
                  <c:pt idx="40">
                    <c:v>2018</c:v>
                  </c:pt>
                  <c:pt idx="44">
                    <c:v>2019</c:v>
                  </c:pt>
                </c:lvl>
              </c:multiLvlStrCache>
            </c:multiLvlStrRef>
          </c:cat>
          <c:val>
            <c:numRef>
              <c:f>DataOut!$G$5:$G$50</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ser>
        <c:dLbls>
          <c:showLegendKey val="0"/>
          <c:showVal val="0"/>
          <c:showCatName val="0"/>
          <c:showSerName val="0"/>
          <c:showPercent val="0"/>
          <c:showBubbleSize val="0"/>
        </c:dLbls>
        <c:gapWidth val="0"/>
        <c:axId val="211230080"/>
        <c:axId val="211236736"/>
      </c:barChart>
      <c:lineChart>
        <c:grouping val="standard"/>
        <c:varyColors val="0"/>
        <c:ser>
          <c:idx val="0"/>
          <c:order val="0"/>
          <c:tx>
            <c:strRef>
              <c:f>DataOut!$E$4</c:f>
              <c:strCache>
                <c:ptCount val="1"/>
                <c:pt idx="0">
                  <c:v>National Rate</c:v>
                </c:pt>
              </c:strCache>
            </c:strRef>
          </c:tx>
          <c:spPr>
            <a:ln>
              <a:solidFill>
                <a:schemeClr val="tx2">
                  <a:lumMod val="75000"/>
                </a:schemeClr>
              </a:solidFill>
            </a:ln>
          </c:spPr>
          <c:marker>
            <c:symbol val="circle"/>
            <c:size val="7"/>
            <c:spPr>
              <a:solidFill>
                <a:schemeClr val="tx2">
                  <a:lumMod val="75000"/>
                </a:schemeClr>
              </a:solidFill>
            </c:spPr>
          </c:marker>
          <c:cat>
            <c:multiLvlStrRef>
              <c:f>DataOut!$C$5:$D$50</c:f>
              <c:multiLvlStrCache>
                <c:ptCount val="4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lvl>
                <c:lvl>
                  <c:pt idx="0">
                    <c:v>2008</c:v>
                  </c:pt>
                  <c:pt idx="4">
                    <c:v>2009</c:v>
                  </c:pt>
                  <c:pt idx="8">
                    <c:v>2010</c:v>
                  </c:pt>
                  <c:pt idx="12">
                    <c:v>2011</c:v>
                  </c:pt>
                  <c:pt idx="16">
                    <c:v>2012</c:v>
                  </c:pt>
                  <c:pt idx="20">
                    <c:v>2013</c:v>
                  </c:pt>
                  <c:pt idx="24">
                    <c:v>2014</c:v>
                  </c:pt>
                  <c:pt idx="28">
                    <c:v>2015</c:v>
                  </c:pt>
                  <c:pt idx="32">
                    <c:v>2016</c:v>
                  </c:pt>
                  <c:pt idx="36">
                    <c:v>2017</c:v>
                  </c:pt>
                  <c:pt idx="40">
                    <c:v>2018</c:v>
                  </c:pt>
                  <c:pt idx="44">
                    <c:v>2019</c:v>
                  </c:pt>
                </c:lvl>
              </c:multiLvlStrCache>
            </c:multiLvlStrRef>
          </c:cat>
          <c:val>
            <c:numRef>
              <c:f>DataOut!$E$5:$E$50</c:f>
              <c:numCache>
                <c:formatCode>General</c:formatCode>
                <c:ptCount val="46"/>
                <c:pt idx="0">
                  <c:v>18.363723648859203</c:v>
                </c:pt>
                <c:pt idx="1">
                  <c:v>20.911227321924198</c:v>
                </c:pt>
                <c:pt idx="2">
                  <c:v>20.360246642668567</c:v>
                </c:pt>
                <c:pt idx="3">
                  <c:v>21.874853813718449</c:v>
                </c:pt>
                <c:pt idx="4">
                  <c:v>20.087224906065487</c:v>
                </c:pt>
                <c:pt idx="5">
                  <c:v>20.563172043010749</c:v>
                </c:pt>
                <c:pt idx="6">
                  <c:v>31.076874228342234</c:v>
                </c:pt>
                <c:pt idx="7">
                  <c:v>29.040064352131729</c:v>
                </c:pt>
                <c:pt idx="8">
                  <c:v>21.352914189366999</c:v>
                </c:pt>
                <c:pt idx="9">
                  <c:v>23.469883841322488</c:v>
                </c:pt>
                <c:pt idx="10">
                  <c:v>21.986333694323839</c:v>
                </c:pt>
                <c:pt idx="11">
                  <c:v>19.39271654271198</c:v>
                </c:pt>
                <c:pt idx="12">
                  <c:v>21.034012129103818</c:v>
                </c:pt>
                <c:pt idx="13">
                  <c:v>28.552552040260039</c:v>
                </c:pt>
                <c:pt idx="14">
                  <c:v>25.447136329160738</c:v>
                </c:pt>
                <c:pt idx="15">
                  <c:v>47.434474967987043</c:v>
                </c:pt>
                <c:pt idx="16">
                  <c:v>24.888738723279371</c:v>
                </c:pt>
                <c:pt idx="17">
                  <c:v>35.532600508282556</c:v>
                </c:pt>
                <c:pt idx="18">
                  <c:v>31.235135076566547</c:v>
                </c:pt>
                <c:pt idx="19">
                  <c:v>38.236102214184527</c:v>
                </c:pt>
                <c:pt idx="20">
                  <c:v>37.600669454729008</c:v>
                </c:pt>
                <c:pt idx="21">
                  <c:v>27.737790996463044</c:v>
                </c:pt>
                <c:pt idx="22">
                  <c:v>29.547272473887684</c:v>
                </c:pt>
                <c:pt idx="23">
                  <c:v>33.007793017082804</c:v>
                </c:pt>
                <c:pt idx="24">
                  <c:v>27.622448627378795</c:v>
                </c:pt>
                <c:pt idx="25">
                  <c:v>30.120119933160179</c:v>
                </c:pt>
                <c:pt idx="26">
                  <c:v>32.221815606185821</c:v>
                </c:pt>
                <c:pt idx="27">
                  <c:v>29.454235244910059</c:v>
                </c:pt>
                <c:pt idx="28">
                  <c:v>26.479223802475268</c:v>
                </c:pt>
                <c:pt idx="29">
                  <c:v>31.745085095770559</c:v>
                </c:pt>
                <c:pt idx="30">
                  <c:v>30.897121596205743</c:v>
                </c:pt>
                <c:pt idx="31">
                  <c:v>32.794681922737844</c:v>
                </c:pt>
                <c:pt idx="32">
                  <c:v>30.408564137866776</c:v>
                </c:pt>
                <c:pt idx="33">
                  <c:v>30.874381746510981</c:v>
                </c:pt>
                <c:pt idx="34">
                  <c:v>27.588327545152243</c:v>
                </c:pt>
                <c:pt idx="35">
                  <c:v>32.829935039541148</c:v>
                </c:pt>
                <c:pt idx="36">
                  <c:v>30.054276869409112</c:v>
                </c:pt>
                <c:pt idx="37">
                  <c:v>30.780706044128976</c:v>
                </c:pt>
                <c:pt idx="38">
                  <c:v>30.919849686055652</c:v>
                </c:pt>
                <c:pt idx="39">
                  <c:v>29.177285104903241</c:v>
                </c:pt>
                <c:pt idx="40">
                  <c:v>30.417092792610077</c:v>
                </c:pt>
                <c:pt idx="41">
                  <c:v>33.360099549203078</c:v>
                </c:pt>
                <c:pt idx="42">
                  <c:v>29.495297386356036</c:v>
                </c:pt>
                <c:pt idx="43">
                  <c:v>32.563653201188828</c:v>
                </c:pt>
                <c:pt idx="44">
                  <c:v>32.18526326552707</c:v>
                </c:pt>
                <c:pt idx="45">
                  <c:v>37.039467783542257</c:v>
                </c:pt>
              </c:numCache>
            </c:numRef>
          </c:val>
          <c:smooth val="0"/>
        </c:ser>
        <c:ser>
          <c:idx val="1"/>
          <c:order val="1"/>
          <c:tx>
            <c:strRef>
              <c:f>DataOut!$F$4</c:f>
              <c:strCache>
                <c:ptCount val="1"/>
                <c:pt idx="0">
                  <c:v>Your rate</c:v>
                </c:pt>
              </c:strCache>
            </c:strRef>
          </c:tx>
          <c:spPr>
            <a:ln>
              <a:solidFill>
                <a:srgbClr val="FF0000"/>
              </a:solidFill>
              <a:prstDash val="dash"/>
            </a:ln>
          </c:spPr>
          <c:marker>
            <c:symbol val="star"/>
            <c:size val="7"/>
            <c:spPr>
              <a:noFill/>
              <a:ln>
                <a:solidFill>
                  <a:srgbClr val="FF0000"/>
                </a:solidFill>
              </a:ln>
            </c:spPr>
          </c:marker>
          <c:cat>
            <c:multiLvlStrRef>
              <c:f>DataOut!$C$5:$D$50</c:f>
              <c:multiLvlStrCache>
                <c:ptCount val="4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lvl>
                <c:lvl>
                  <c:pt idx="0">
                    <c:v>2008</c:v>
                  </c:pt>
                  <c:pt idx="4">
                    <c:v>2009</c:v>
                  </c:pt>
                  <c:pt idx="8">
                    <c:v>2010</c:v>
                  </c:pt>
                  <c:pt idx="12">
                    <c:v>2011</c:v>
                  </c:pt>
                  <c:pt idx="16">
                    <c:v>2012</c:v>
                  </c:pt>
                  <c:pt idx="20">
                    <c:v>2013</c:v>
                  </c:pt>
                  <c:pt idx="24">
                    <c:v>2014</c:v>
                  </c:pt>
                  <c:pt idx="28">
                    <c:v>2015</c:v>
                  </c:pt>
                  <c:pt idx="32">
                    <c:v>2016</c:v>
                  </c:pt>
                  <c:pt idx="36">
                    <c:v>2017</c:v>
                  </c:pt>
                  <c:pt idx="40">
                    <c:v>2018</c:v>
                  </c:pt>
                  <c:pt idx="44">
                    <c:v>2019</c:v>
                  </c:pt>
                </c:lvl>
              </c:multiLvlStrCache>
            </c:multiLvlStrRef>
          </c:cat>
          <c:val>
            <c:numRef>
              <c:f>DataOut!$F$5:$F$50</c:f>
              <c:numCache>
                <c:formatCode>General</c:formatCode>
                <c:ptCount val="46"/>
                <c:pt idx="0">
                  <c:v>17.422589577913904</c:v>
                </c:pt>
                <c:pt idx="1">
                  <c:v>19.785428613750344</c:v>
                </c:pt>
                <c:pt idx="2">
                  <c:v>21.077204567919409</c:v>
                </c:pt>
                <c:pt idx="3">
                  <c:v>20.482375899499939</c:v>
                </c:pt>
                <c:pt idx="4">
                  <c:v>18.74336067075032</c:v>
                </c:pt>
                <c:pt idx="5">
                  <c:v>25.628584490067322</c:v>
                </c:pt>
                <c:pt idx="6">
                  <c:v>33.401583928916359</c:v>
                </c:pt>
                <c:pt idx="7">
                  <c:v>37.89600589404121</c:v>
                </c:pt>
                <c:pt idx="8">
                  <c:v>24.88455747030283</c:v>
                </c:pt>
                <c:pt idx="9">
                  <c:v>25.916754701035284</c:v>
                </c:pt>
                <c:pt idx="10">
                  <c:v>27.268519519844272</c:v>
                </c:pt>
                <c:pt idx="11">
                  <c:v>26.085792621057404</c:v>
                </c:pt>
                <c:pt idx="12">
                  <c:v>33.132117056446674</c:v>
                </c:pt>
                <c:pt idx="13">
                  <c:v>38.567406675119813</c:v>
                </c:pt>
                <c:pt idx="14">
                  <c:v>26.497751987774357</c:v>
                </c:pt>
                <c:pt idx="15">
                  <c:v>28.061247068194895</c:v>
                </c:pt>
                <c:pt idx="16">
                  <c:v>19.872022439900949</c:v>
                </c:pt>
                <c:pt idx="17">
                  <c:v>21.973266009963258</c:v>
                </c:pt>
                <c:pt idx="18">
                  <c:v>43.099303933139041</c:v>
                </c:pt>
                <c:pt idx="19">
                  <c:v>26.540764841797522</c:v>
                </c:pt>
                <c:pt idx="20">
                  <c:v>26.021345303804139</c:v>
                </c:pt>
                <c:pt idx="21">
                  <c:v>21.241942604856511</c:v>
                </c:pt>
                <c:pt idx="22">
                  <c:v>27.64772444384095</c:v>
                </c:pt>
                <c:pt idx="23">
                  <c:v>24.200646810050433</c:v>
                </c:pt>
                <c:pt idx="24">
                  <c:v>27.381869093454675</c:v>
                </c:pt>
                <c:pt idx="25">
                  <c:v>20.743886171631836</c:v>
                </c:pt>
                <c:pt idx="26">
                  <c:v>35.199080987937968</c:v>
                </c:pt>
                <c:pt idx="27">
                  <c:v>33.202713221394418</c:v>
                </c:pt>
                <c:pt idx="28">
                  <c:v>36.364376567932752</c:v>
                </c:pt>
                <c:pt idx="29">
                  <c:v>36.757129510165953</c:v>
                </c:pt>
                <c:pt idx="30">
                  <c:v>27.575379125780554</c:v>
                </c:pt>
                <c:pt idx="31">
                  <c:v>39.603458290514276</c:v>
                </c:pt>
                <c:pt idx="32">
                  <c:v>32.706756377908604</c:v>
                </c:pt>
                <c:pt idx="33">
                  <c:v>26.14504463097801</c:v>
                </c:pt>
                <c:pt idx="34">
                  <c:v>41.865544978230389</c:v>
                </c:pt>
                <c:pt idx="35">
                  <c:v>78.966093201937525</c:v>
                </c:pt>
                <c:pt idx="36">
                  <c:v>41.097463161995549</c:v>
                </c:pt>
                <c:pt idx="37">
                  <c:v>46.823921187734143</c:v>
                </c:pt>
                <c:pt idx="38">
                  <c:v>40.55655684521664</c:v>
                </c:pt>
                <c:pt idx="39">
                  <c:v>40.528642518227052</c:v>
                </c:pt>
                <c:pt idx="40">
                  <c:v>37.869144319572719</c:v>
                </c:pt>
                <c:pt idx="41">
                  <c:v>43.368428233581952</c:v>
                </c:pt>
                <c:pt idx="42">
                  <c:v>36.329399472846866</c:v>
                </c:pt>
                <c:pt idx="43">
                  <c:v>46.569568678874163</c:v>
                </c:pt>
                <c:pt idx="44">
                  <c:v>42.595838410347731</c:v>
                </c:pt>
                <c:pt idx="45">
                  <c:v>43.887090154589806</c:v>
                </c:pt>
              </c:numCache>
            </c:numRef>
          </c:val>
          <c:smooth val="0"/>
        </c:ser>
        <c:dLbls>
          <c:showLegendKey val="0"/>
          <c:showVal val="0"/>
          <c:showCatName val="0"/>
          <c:showSerName val="0"/>
          <c:showPercent val="0"/>
          <c:showBubbleSize val="0"/>
        </c:dLbls>
        <c:marker val="1"/>
        <c:smooth val="0"/>
        <c:axId val="211230080"/>
        <c:axId val="211236736"/>
      </c:lineChart>
      <c:catAx>
        <c:axId val="21123008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11236736"/>
        <c:crosses val="autoZero"/>
        <c:auto val="1"/>
        <c:lblAlgn val="ctr"/>
        <c:lblOffset val="100"/>
        <c:tickLblSkip val="1"/>
        <c:tickMarkSkip val="4"/>
        <c:noMultiLvlLbl val="0"/>
      </c:catAx>
      <c:valAx>
        <c:axId val="211236736"/>
        <c:scaling>
          <c:orientation val="minMax"/>
        </c:scaling>
        <c:delete val="0"/>
        <c:axPos val="l"/>
        <c:majorGridlines/>
        <c:title>
          <c:tx>
            <c:rich>
              <a:bodyPr/>
              <a:lstStyle/>
              <a:p>
                <a:pPr>
                  <a:defRPr/>
                </a:pPr>
                <a:r>
                  <a:rPr lang="en-IE"/>
                  <a:t>Consumption rate
(Litres used per 1,000 BDUs)</a:t>
                </a:r>
              </a:p>
            </c:rich>
          </c:tx>
          <c:layout>
            <c:manualLayout>
              <c:xMode val="edge"/>
              <c:yMode val="edge"/>
              <c:x val="1.7270425196850441E-2"/>
              <c:y val="0.1778341063531442"/>
            </c:manualLayout>
          </c:layout>
          <c:overlay val="0"/>
        </c:title>
        <c:numFmt formatCode="General" sourceLinked="1"/>
        <c:majorTickMark val="out"/>
        <c:minorTickMark val="none"/>
        <c:tickLblPos val="nextTo"/>
        <c:txPr>
          <a:bodyPr rot="0" vert="horz"/>
          <a:lstStyle/>
          <a:p>
            <a:pPr>
              <a:defRPr/>
            </a:pPr>
            <a:endParaRPr lang="en-US"/>
          </a:p>
        </c:txPr>
        <c:crossAx val="211230080"/>
        <c:crosses val="autoZero"/>
        <c:crossBetween val="between"/>
      </c:valAx>
    </c:plotArea>
    <c:legend>
      <c:legendPos val="b"/>
      <c:layout/>
      <c:overlay val="0"/>
    </c:legend>
    <c:plotVisOnly val="1"/>
    <c:dispBlanksAs val="gap"/>
    <c:showDLblsOverMax val="0"/>
  </c:chart>
  <c:spPr>
    <a:ln w="19050">
      <a:solidFill>
        <a:schemeClr val="tx2">
          <a:lumMod val="75000"/>
        </a:schemeClr>
      </a:solidFill>
    </a:ln>
  </c:spPr>
  <c:txPr>
    <a:bodyPr/>
    <a:lstStyle/>
    <a:p>
      <a:pPr>
        <a:defRPr sz="1100" b="0" i="0" u="none" strike="noStrike" baseline="0">
          <a:solidFill>
            <a:srgbClr val="000000"/>
          </a:solidFill>
          <a:latin typeface="Calibri"/>
          <a:ea typeface="Calibri"/>
          <a:cs typeface="Calibri"/>
        </a:defRPr>
      </a:pPr>
      <a:endParaRPr lang="en-US"/>
    </a:p>
  </c:txPr>
  <c:printSettings>
    <c:headerFooter/>
    <c:pageMargins b="0.75000000000000988" l="0.70000000000000062" r="0.70000000000000062" t="0.750000000000009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68942900575567"/>
          <c:y val="8.5684936923242527E-2"/>
          <c:w val="0.8421834373032755"/>
          <c:h val="0.66376754847453756"/>
        </c:manualLayout>
      </c:layout>
      <c:lineChart>
        <c:grouping val="standard"/>
        <c:varyColors val="0"/>
        <c:ser>
          <c:idx val="0"/>
          <c:order val="0"/>
          <c:tx>
            <c:strRef>
              <c:f>DataOut!$T$19</c:f>
              <c:strCache>
                <c:ptCount val="1"/>
                <c:pt idx="0">
                  <c:v>National Rate</c:v>
                </c:pt>
              </c:strCache>
            </c:strRef>
          </c:tx>
          <c:spPr>
            <a:ln>
              <a:solidFill>
                <a:schemeClr val="tx2">
                  <a:lumMod val="75000"/>
                </a:schemeClr>
              </a:solidFill>
            </a:ln>
          </c:spPr>
          <c:marker>
            <c:symbol val="circle"/>
            <c:size val="7"/>
            <c:spPr>
              <a:solidFill>
                <a:schemeClr val="tx2">
                  <a:lumMod val="75000"/>
                </a:schemeClr>
              </a:solidFill>
            </c:spPr>
          </c:marker>
          <c:cat>
            <c:numRef>
              <c:f>DataOut!$S$20:$S$31</c:f>
              <c:numCache>
                <c:formatCode>@</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DataOut!$T$20:$T$31</c:f>
              <c:numCache>
                <c:formatCode>General</c:formatCode>
                <c:ptCount val="12"/>
                <c:pt idx="0">
                  <c:v>20.36813994076396</c:v>
                </c:pt>
                <c:pt idx="1">
                  <c:v>24.933568850537082</c:v>
                </c:pt>
                <c:pt idx="2">
                  <c:v>21.541686381930969</c:v>
                </c:pt>
                <c:pt idx="3">
                  <c:v>30.398825091087211</c:v>
                </c:pt>
                <c:pt idx="4">
                  <c:v>32.474084745659788</c:v>
                </c:pt>
                <c:pt idx="5">
                  <c:v>32.01110820151235</c:v>
                </c:pt>
                <c:pt idx="6">
                  <c:v>29.788979690090144</c:v>
                </c:pt>
                <c:pt idx="7">
                  <c:v>30.499013042492471</c:v>
                </c:pt>
                <c:pt idx="8">
                  <c:v>30.482056411966393</c:v>
                </c:pt>
                <c:pt idx="9">
                  <c:v>30.241358518976977</c:v>
                </c:pt>
                <c:pt idx="10">
                  <c:v>31.479787571017958</c:v>
                </c:pt>
                <c:pt idx="11">
                  <c:v>34.235140511662259</c:v>
                </c:pt>
              </c:numCache>
            </c:numRef>
          </c:val>
          <c:smooth val="0"/>
        </c:ser>
        <c:ser>
          <c:idx val="1"/>
          <c:order val="1"/>
          <c:tx>
            <c:strRef>
              <c:f>DataOut!$U$19</c:f>
              <c:strCache>
                <c:ptCount val="1"/>
                <c:pt idx="0">
                  <c:v>Your rate</c:v>
                </c:pt>
              </c:strCache>
            </c:strRef>
          </c:tx>
          <c:spPr>
            <a:ln>
              <a:solidFill>
                <a:srgbClr val="FF0000"/>
              </a:solidFill>
              <a:prstDash val="dash"/>
            </a:ln>
          </c:spPr>
          <c:marker>
            <c:symbol val="star"/>
            <c:size val="7"/>
            <c:spPr>
              <a:noFill/>
              <a:ln>
                <a:solidFill>
                  <a:srgbClr val="FF0000"/>
                </a:solidFill>
              </a:ln>
            </c:spPr>
          </c:marker>
          <c:cat>
            <c:numRef>
              <c:f>DataOut!$S$20:$S$31</c:f>
              <c:numCache>
                <c:formatCode>@</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DataOut!$U$20:$U$31</c:f>
              <c:numCache>
                <c:formatCode>General</c:formatCode>
                <c:ptCount val="12"/>
                <c:pt idx="0">
                  <c:v>19.697132541686667</c:v>
                </c:pt>
                <c:pt idx="1">
                  <c:v>28.66761729579585</c:v>
                </c:pt>
                <c:pt idx="2">
                  <c:v>26.028491971316235</c:v>
                </c:pt>
                <c:pt idx="3">
                  <c:v>31.648285434532333</c:v>
                </c:pt>
                <c:pt idx="4">
                  <c:v>27.578839641462899</c:v>
                </c:pt>
                <c:pt idx="5">
                  <c:v>24.751954985989506</c:v>
                </c:pt>
                <c:pt idx="6">
                  <c:v>29.075130314428904</c:v>
                </c:pt>
                <c:pt idx="7">
                  <c:v>35.078500872231913</c:v>
                </c:pt>
                <c:pt idx="8">
                  <c:v>44.942503224258417</c:v>
                </c:pt>
                <c:pt idx="9">
                  <c:v>42.265444358375511</c:v>
                </c:pt>
                <c:pt idx="10">
                  <c:v>41.026650549703568</c:v>
                </c:pt>
                <c:pt idx="11">
                  <c:v>43.25028312570781</c:v>
                </c:pt>
              </c:numCache>
            </c:numRef>
          </c:val>
          <c:smooth val="0"/>
        </c:ser>
        <c:dLbls>
          <c:showLegendKey val="0"/>
          <c:showVal val="0"/>
          <c:showCatName val="0"/>
          <c:showSerName val="0"/>
          <c:showPercent val="0"/>
          <c:showBubbleSize val="0"/>
        </c:dLbls>
        <c:marker val="1"/>
        <c:smooth val="0"/>
        <c:axId val="211278080"/>
        <c:axId val="211280256"/>
      </c:lineChart>
      <c:catAx>
        <c:axId val="211278080"/>
        <c:scaling>
          <c:orientation val="minMax"/>
        </c:scaling>
        <c:delete val="0"/>
        <c:axPos val="b"/>
        <c:numFmt formatCode="@" sourceLinked="1"/>
        <c:majorTickMark val="out"/>
        <c:minorTickMark val="none"/>
        <c:tickLblPos val="nextTo"/>
        <c:txPr>
          <a:bodyPr rot="-5400000" vert="horz"/>
          <a:lstStyle/>
          <a:p>
            <a:pPr>
              <a:defRPr/>
            </a:pPr>
            <a:endParaRPr lang="en-US"/>
          </a:p>
        </c:txPr>
        <c:crossAx val="211280256"/>
        <c:crosses val="autoZero"/>
        <c:auto val="1"/>
        <c:lblAlgn val="ctr"/>
        <c:lblOffset val="100"/>
        <c:noMultiLvlLbl val="0"/>
      </c:catAx>
      <c:valAx>
        <c:axId val="211280256"/>
        <c:scaling>
          <c:orientation val="minMax"/>
          <c:max val="80"/>
        </c:scaling>
        <c:delete val="0"/>
        <c:axPos val="l"/>
        <c:majorGridlines/>
        <c:title>
          <c:tx>
            <c:rich>
              <a:bodyPr/>
              <a:lstStyle/>
              <a:p>
                <a:pPr>
                  <a:defRPr/>
                </a:pPr>
                <a:r>
                  <a:rPr lang="en-IE"/>
                  <a:t>Consumption rate
(Litres used per 1,000 BDUs)</a:t>
                </a:r>
              </a:p>
            </c:rich>
          </c:tx>
          <c:layout>
            <c:manualLayout>
              <c:xMode val="edge"/>
              <c:yMode val="edge"/>
              <c:x val="1.7270425196850441E-2"/>
              <c:y val="0.1778341063531442"/>
            </c:manualLayout>
          </c:layout>
          <c:overlay val="0"/>
        </c:title>
        <c:numFmt formatCode="General" sourceLinked="1"/>
        <c:majorTickMark val="out"/>
        <c:minorTickMark val="none"/>
        <c:tickLblPos val="nextTo"/>
        <c:txPr>
          <a:bodyPr rot="0" vert="horz"/>
          <a:lstStyle/>
          <a:p>
            <a:pPr>
              <a:defRPr/>
            </a:pPr>
            <a:endParaRPr lang="en-US"/>
          </a:p>
        </c:txPr>
        <c:crossAx val="211278080"/>
        <c:crosses val="autoZero"/>
        <c:crossBetween val="between"/>
      </c:valAx>
    </c:plotArea>
    <c:legend>
      <c:legendPos val="b"/>
      <c:layout>
        <c:manualLayout>
          <c:xMode val="edge"/>
          <c:yMode val="edge"/>
          <c:x val="0.25813172288964747"/>
          <c:y val="0.89919443413240074"/>
          <c:w val="0.64131360042993968"/>
          <c:h val="5.0229963489083457E-2"/>
        </c:manualLayout>
      </c:layout>
      <c:overlay val="0"/>
    </c:legend>
    <c:plotVisOnly val="1"/>
    <c:dispBlanksAs val="gap"/>
    <c:showDLblsOverMax val="0"/>
  </c:chart>
  <c:spPr>
    <a:ln w="19050">
      <a:solidFill>
        <a:schemeClr val="tx2">
          <a:lumMod val="75000"/>
        </a:schemeClr>
      </a:solidFill>
    </a:ln>
  </c:spPr>
  <c:txPr>
    <a:bodyPr/>
    <a:lstStyle/>
    <a:p>
      <a:pPr>
        <a:defRPr sz="1100" b="0" i="0" u="none" strike="noStrike" baseline="0">
          <a:solidFill>
            <a:srgbClr val="000000"/>
          </a:solidFill>
          <a:latin typeface="Calibri"/>
          <a:ea typeface="Calibri"/>
          <a:cs typeface="Calibri"/>
        </a:defRPr>
      </a:pPr>
      <a:endParaRPr lang="en-US"/>
    </a:p>
  </c:txPr>
  <c:printSettings>
    <c:headerFooter/>
    <c:pageMargins b="0.7500000000000101" l="0.70000000000000062" r="0.70000000000000062" t="0.75000000000001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5062380901017"/>
          <c:y val="4.5128205128205132E-2"/>
          <c:w val="0.86083522093984832"/>
          <c:h val="0.76585277609529578"/>
        </c:manualLayout>
      </c:layout>
      <c:lineChart>
        <c:grouping val="standard"/>
        <c:varyColors val="0"/>
        <c:ser>
          <c:idx val="0"/>
          <c:order val="0"/>
          <c:tx>
            <c:strRef>
              <c:f>DataOut!$AU$3</c:f>
              <c:strCache>
                <c:ptCount val="1"/>
                <c:pt idx="0">
                  <c:v>National median rate</c:v>
                </c:pt>
              </c:strCache>
            </c:strRef>
          </c:tx>
          <c:spPr>
            <a:ln>
              <a:solidFill>
                <a:srgbClr val="BA1F46"/>
              </a:solidFill>
            </a:ln>
          </c:spPr>
          <c:marker>
            <c:symbol val="circle"/>
            <c:size val="6"/>
            <c:spPr>
              <a:solidFill>
                <a:srgbClr val="BA1F46"/>
              </a:solidFill>
              <a:ln>
                <a:solidFill>
                  <a:srgbClr val="BA1F46"/>
                </a:solidFill>
              </a:ln>
            </c:spPr>
          </c:marker>
          <c:cat>
            <c:numRef>
              <c:f>DataOut!$AT$4:$AT$16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DataOut!$AU$4:$AU$16</c:f>
              <c:numCache>
                <c:formatCode>General</c:formatCode>
                <c:ptCount val="13"/>
                <c:pt idx="0">
                  <c:v>10</c:v>
                </c:pt>
                <c:pt idx="1">
                  <c:v>15</c:v>
                </c:pt>
                <c:pt idx="2">
                  <c:v>18.100000000000001</c:v>
                </c:pt>
                <c:pt idx="3">
                  <c:v>20.3</c:v>
                </c:pt>
                <c:pt idx="4">
                  <c:v>18.8</c:v>
                </c:pt>
                <c:pt idx="5">
                  <c:v>21.3</c:v>
                </c:pt>
                <c:pt idx="6">
                  <c:v>23.8</c:v>
                </c:pt>
                <c:pt idx="7">
                  <c:v>26.3</c:v>
                </c:pt>
                <c:pt idx="8">
                  <c:v>27.7</c:v>
                </c:pt>
                <c:pt idx="9">
                  <c:v>32.5</c:v>
                </c:pt>
                <c:pt idx="10">
                  <c:v>29.7</c:v>
                </c:pt>
                <c:pt idx="11">
                  <c:v>30.9</c:v>
                </c:pt>
                <c:pt idx="12">
                  <c:v>32.4</c:v>
                </c:pt>
              </c:numCache>
            </c:numRef>
          </c:val>
          <c:smooth val="0"/>
        </c:ser>
        <c:dLbls>
          <c:showLegendKey val="0"/>
          <c:showVal val="0"/>
          <c:showCatName val="0"/>
          <c:showSerName val="0"/>
          <c:showPercent val="0"/>
          <c:showBubbleSize val="0"/>
        </c:dLbls>
        <c:marker val="1"/>
        <c:smooth val="0"/>
        <c:axId val="191575168"/>
        <c:axId val="191577088"/>
      </c:lineChart>
      <c:catAx>
        <c:axId val="191575168"/>
        <c:scaling>
          <c:orientation val="minMax"/>
        </c:scaling>
        <c:delete val="0"/>
        <c:axPos val="b"/>
        <c:numFmt formatCode="General" sourceLinked="1"/>
        <c:majorTickMark val="out"/>
        <c:minorTickMark val="none"/>
        <c:tickLblPos val="nextTo"/>
        <c:crossAx val="191577088"/>
        <c:crosses val="autoZero"/>
        <c:auto val="1"/>
        <c:lblAlgn val="ctr"/>
        <c:lblOffset val="100"/>
        <c:noMultiLvlLbl val="0"/>
      </c:catAx>
      <c:valAx>
        <c:axId val="191577088"/>
        <c:scaling>
          <c:orientation val="minMax"/>
        </c:scaling>
        <c:delete val="0"/>
        <c:axPos val="l"/>
        <c:title>
          <c:tx>
            <c:rich>
              <a:bodyPr rot="-5400000" vert="horz"/>
              <a:lstStyle/>
              <a:p>
                <a:pPr>
                  <a:defRPr/>
                </a:pPr>
                <a:r>
                  <a:rPr lang="en-US"/>
                  <a:t>Alcohol hand gel consumption (L/1000 BDU)</a:t>
                </a:r>
              </a:p>
            </c:rich>
          </c:tx>
          <c:layout>
            <c:manualLayout>
              <c:xMode val="edge"/>
              <c:yMode val="edge"/>
              <c:x val="2.2831050228310501E-2"/>
              <c:y val="7.6495699576014542E-2"/>
            </c:manualLayout>
          </c:layout>
          <c:overlay val="0"/>
        </c:title>
        <c:numFmt formatCode="General" sourceLinked="1"/>
        <c:majorTickMark val="out"/>
        <c:minorTickMark val="none"/>
        <c:tickLblPos val="nextTo"/>
        <c:crossAx val="191575168"/>
        <c:crosses val="autoZero"/>
        <c:crossBetween val="between"/>
      </c:valAx>
    </c:plotArea>
    <c:legend>
      <c:legendPos val="b"/>
      <c:overlay val="0"/>
    </c:legend>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9525</xdr:rowOff>
    </xdr:from>
    <xdr:to>
      <xdr:col>0</xdr:col>
      <xdr:colOff>876300</xdr:colOff>
      <xdr:row>2</xdr:row>
      <xdr:rowOff>114300</xdr:rowOff>
    </xdr:to>
    <xdr:pic>
      <xdr:nvPicPr>
        <xdr:cNvPr id="3" name="Picture 3" descr="HSE_logo"/>
        <xdr:cNvPicPr>
          <a:picLocks noChangeAspect="1" noChangeArrowheads="1"/>
        </xdr:cNvPicPr>
      </xdr:nvPicPr>
      <xdr:blipFill>
        <a:blip xmlns:r="http://schemas.openxmlformats.org/officeDocument/2006/relationships" r:embed="rId1" cstate="print"/>
        <a:srcRect/>
        <a:stretch>
          <a:fillRect/>
        </a:stretch>
      </xdr:blipFill>
      <xdr:spPr bwMode="auto">
        <a:xfrm>
          <a:off x="104775" y="9525"/>
          <a:ext cx="771525" cy="504825"/>
        </a:xfrm>
        <a:prstGeom prst="rect">
          <a:avLst/>
        </a:prstGeom>
        <a:noFill/>
        <a:ln w="9525">
          <a:noFill/>
          <a:miter lim="800000"/>
          <a:headEnd/>
          <a:tailEnd/>
        </a:ln>
      </xdr:spPr>
    </xdr:pic>
    <xdr:clientData/>
  </xdr:twoCellAnchor>
  <xdr:twoCellAnchor>
    <xdr:from>
      <xdr:col>10</xdr:col>
      <xdr:colOff>104775</xdr:colOff>
      <xdr:row>5</xdr:row>
      <xdr:rowOff>95250</xdr:rowOff>
    </xdr:from>
    <xdr:to>
      <xdr:col>11</xdr:col>
      <xdr:colOff>466100</xdr:colOff>
      <xdr:row>7</xdr:row>
      <xdr:rowOff>58208</xdr:rowOff>
    </xdr:to>
    <xdr:sp macro="" textlink="">
      <xdr:nvSpPr>
        <xdr:cNvPr id="6" name="Left Arrow 5"/>
        <xdr:cNvSpPr/>
      </xdr:nvSpPr>
      <xdr:spPr>
        <a:xfrm>
          <a:off x="7429500" y="1143000"/>
          <a:ext cx="970925" cy="391583"/>
        </a:xfrm>
        <a:prstGeom prst="leftArrow">
          <a:avLst>
            <a:gd name="adj1" fmla="val 39189"/>
            <a:gd name="adj2" fmla="val 3648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IE" sz="800" b="1">
              <a:solidFill>
                <a:sysClr val="windowText" lastClr="000000"/>
              </a:solidFill>
            </a:rPr>
            <a:t>Click</a:t>
          </a:r>
          <a:r>
            <a:rPr lang="en-IE" sz="800" b="1" baseline="0">
              <a:solidFill>
                <a:sysClr val="windowText" lastClr="000000"/>
              </a:solidFill>
            </a:rPr>
            <a:t> at the end of this box	</a:t>
          </a:r>
          <a:endParaRPr lang="en-IE" sz="800" b="1">
            <a:solidFill>
              <a:sysClr val="windowText" lastClr="000000"/>
            </a:solidFill>
          </a:endParaRPr>
        </a:p>
      </xdr:txBody>
    </xdr:sp>
    <xdr:clientData/>
  </xdr:twoCellAnchor>
  <xdr:twoCellAnchor>
    <xdr:from>
      <xdr:col>13</xdr:col>
      <xdr:colOff>605116</xdr:colOff>
      <xdr:row>16</xdr:row>
      <xdr:rowOff>0</xdr:rowOff>
    </xdr:from>
    <xdr:to>
      <xdr:col>25</xdr:col>
      <xdr:colOff>68822</xdr:colOff>
      <xdr:row>32</xdr:row>
      <xdr:rowOff>123265</xdr:rowOff>
    </xdr:to>
    <xdr:graphicFrame macro="">
      <xdr:nvGraphicFramePr>
        <xdr:cNvPr id="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605116</xdr:colOff>
      <xdr:row>1</xdr:row>
      <xdr:rowOff>9525</xdr:rowOff>
    </xdr:from>
    <xdr:to>
      <xdr:col>25</xdr:col>
      <xdr:colOff>68822</xdr:colOff>
      <xdr:row>16</xdr:row>
      <xdr:rowOff>0</xdr:rowOff>
    </xdr:to>
    <xdr:graphicFrame macro="">
      <xdr:nvGraphicFramePr>
        <xdr:cNvPr id="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523875</xdr:colOff>
      <xdr:row>3</xdr:row>
      <xdr:rowOff>123825</xdr:rowOff>
    </xdr:to>
    <xdr:pic>
      <xdr:nvPicPr>
        <xdr:cNvPr id="2" name="Picture 1" descr="HPSC_logo"/>
        <xdr:cNvPicPr>
          <a:picLocks noChangeAspect="1" noChangeArrowheads="1"/>
        </xdr:cNvPicPr>
      </xdr:nvPicPr>
      <xdr:blipFill>
        <a:blip xmlns:r="http://schemas.openxmlformats.org/officeDocument/2006/relationships" r:embed="rId1" cstate="print"/>
        <a:srcRect/>
        <a:stretch>
          <a:fillRect/>
        </a:stretch>
      </xdr:blipFill>
      <xdr:spPr bwMode="auto">
        <a:xfrm>
          <a:off x="4495800" y="0"/>
          <a:ext cx="904875" cy="771525"/>
        </a:xfrm>
        <a:prstGeom prst="rect">
          <a:avLst/>
        </a:prstGeom>
        <a:noFill/>
        <a:ln w="9525">
          <a:noFill/>
          <a:miter lim="800000"/>
          <a:headEnd/>
          <a:tailEnd/>
        </a:ln>
      </xdr:spPr>
    </xdr:pic>
    <xdr:clientData/>
  </xdr:twoCellAnchor>
  <xdr:twoCellAnchor>
    <xdr:from>
      <xdr:col>0</xdr:col>
      <xdr:colOff>0</xdr:colOff>
      <xdr:row>0</xdr:row>
      <xdr:rowOff>57150</xdr:rowOff>
    </xdr:from>
    <xdr:to>
      <xdr:col>1</xdr:col>
      <xdr:colOff>352425</xdr:colOff>
      <xdr:row>3</xdr:row>
      <xdr:rowOff>57150</xdr:rowOff>
    </xdr:to>
    <xdr:pic>
      <xdr:nvPicPr>
        <xdr:cNvPr id="3" name="Picture 1" descr="HSE_logo"/>
        <xdr:cNvPicPr>
          <a:picLocks noChangeAspect="1" noChangeArrowheads="1"/>
        </xdr:cNvPicPr>
      </xdr:nvPicPr>
      <xdr:blipFill>
        <a:blip xmlns:r="http://schemas.openxmlformats.org/officeDocument/2006/relationships" r:embed="rId2" cstate="print"/>
        <a:srcRect/>
        <a:stretch>
          <a:fillRect/>
        </a:stretch>
      </xdr:blipFill>
      <xdr:spPr bwMode="auto">
        <a:xfrm>
          <a:off x="0" y="57150"/>
          <a:ext cx="962025"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285750</xdr:colOff>
      <xdr:row>17</xdr:row>
      <xdr:rowOff>104774</xdr:rowOff>
    </xdr:from>
    <xdr:to>
      <xdr:col>52</xdr:col>
      <xdr:colOff>361950</xdr:colOff>
      <xdr:row>33</xdr:row>
      <xdr:rowOff>152399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33618</xdr:colOff>
      <xdr:row>13</xdr:row>
      <xdr:rowOff>112059</xdr:rowOff>
    </xdr:from>
    <xdr:to>
      <xdr:col>15</xdr:col>
      <xdr:colOff>280147</xdr:colOff>
      <xdr:row>17</xdr:row>
      <xdr:rowOff>33618</xdr:rowOff>
    </xdr:to>
    <xdr:cxnSp macro="">
      <xdr:nvCxnSpPr>
        <xdr:cNvPr id="3" name="Straight Arrow Connector 2"/>
        <xdr:cNvCxnSpPr/>
      </xdr:nvCxnSpPr>
      <xdr:spPr>
        <a:xfrm flipH="1">
          <a:off x="8505265" y="2588559"/>
          <a:ext cx="851647" cy="6947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tabSelected="1" zoomScale="85" zoomScaleNormal="85" workbookViewId="0">
      <selection activeCell="E24" sqref="E24"/>
    </sheetView>
  </sheetViews>
  <sheetFormatPr defaultRowHeight="15" x14ac:dyDescent="0.25"/>
  <cols>
    <col min="1" max="1" width="19.42578125" customWidth="1"/>
    <col min="2" max="2" width="9.5703125" bestFit="1" customWidth="1"/>
    <col min="4" max="5" width="9.85546875" customWidth="1"/>
    <col min="7" max="7" width="10.5703125" customWidth="1"/>
    <col min="16" max="16" width="49.85546875" style="1" hidden="1" customWidth="1"/>
  </cols>
  <sheetData>
    <row r="1" spans="1:16" x14ac:dyDescent="0.25">
      <c r="A1" s="1"/>
      <c r="B1" s="135" t="s">
        <v>496</v>
      </c>
      <c r="C1" s="135"/>
      <c r="D1" s="135"/>
      <c r="E1" s="135"/>
      <c r="F1" s="135"/>
      <c r="G1" s="135"/>
      <c r="H1" s="135"/>
      <c r="I1" s="135"/>
      <c r="J1" s="135"/>
      <c r="K1" s="1"/>
      <c r="L1" s="1"/>
      <c r="M1" s="1"/>
      <c r="P1" s="95" t="s">
        <v>0</v>
      </c>
    </row>
    <row r="2" spans="1:16" ht="18.75" x14ac:dyDescent="0.25">
      <c r="A2" s="3"/>
      <c r="B2" s="135"/>
      <c r="C2" s="135"/>
      <c r="D2" s="135"/>
      <c r="E2" s="135"/>
      <c r="F2" s="135"/>
      <c r="G2" s="135"/>
      <c r="H2" s="135"/>
      <c r="I2" s="135"/>
      <c r="J2" s="135"/>
      <c r="K2" s="2"/>
      <c r="L2" s="2"/>
      <c r="M2" s="2"/>
      <c r="P2" s="102" t="s">
        <v>1</v>
      </c>
    </row>
    <row r="3" spans="1:16" ht="29.25" customHeight="1" x14ac:dyDescent="0.25">
      <c r="A3" s="4"/>
      <c r="B3" s="135"/>
      <c r="C3" s="135"/>
      <c r="D3" s="135"/>
      <c r="E3" s="135"/>
      <c r="F3" s="135"/>
      <c r="G3" s="135"/>
      <c r="H3" s="135"/>
      <c r="I3" s="135"/>
      <c r="J3" s="135"/>
      <c r="K3" s="2"/>
      <c r="L3" s="2"/>
      <c r="M3" s="2"/>
      <c r="P3" s="102" t="s">
        <v>2</v>
      </c>
    </row>
    <row r="4" spans="1:16" x14ac:dyDescent="0.25">
      <c r="A4" s="97" t="s">
        <v>431</v>
      </c>
      <c r="B4" s="5"/>
      <c r="C4" s="5"/>
      <c r="D4" s="5"/>
      <c r="E4" s="5"/>
      <c r="F4" s="6"/>
      <c r="G4" s="2"/>
      <c r="H4" s="2"/>
      <c r="I4" s="2"/>
      <c r="J4" s="2"/>
      <c r="K4" s="2"/>
      <c r="L4" s="2"/>
      <c r="M4" s="2"/>
      <c r="P4" s="102" t="s">
        <v>386</v>
      </c>
    </row>
    <row r="5" spans="1:16" x14ac:dyDescent="0.25">
      <c r="A5" s="7"/>
      <c r="B5" s="8"/>
      <c r="C5" s="8"/>
      <c r="D5" s="8"/>
      <c r="E5" s="8"/>
      <c r="F5" s="8"/>
      <c r="G5" s="8"/>
      <c r="H5" s="8"/>
      <c r="I5" s="9"/>
      <c r="J5" s="10"/>
      <c r="K5" s="10"/>
      <c r="L5" s="11"/>
      <c r="M5" s="11"/>
      <c r="P5" s="102" t="s">
        <v>3</v>
      </c>
    </row>
    <row r="6" spans="1:16" x14ac:dyDescent="0.25">
      <c r="A6" s="12"/>
      <c r="B6" s="13"/>
      <c r="C6" s="57" t="s">
        <v>4</v>
      </c>
      <c r="D6" s="13"/>
      <c r="E6" s="13"/>
      <c r="F6" s="13"/>
      <c r="G6" s="13"/>
      <c r="H6" s="12"/>
      <c r="I6" s="12"/>
      <c r="J6" s="12"/>
      <c r="K6" s="11"/>
      <c r="P6" s="102" t="s">
        <v>387</v>
      </c>
    </row>
    <row r="7" spans="1:16" ht="18.75" x14ac:dyDescent="0.25">
      <c r="A7" s="14" t="s">
        <v>5</v>
      </c>
      <c r="B7" s="2"/>
      <c r="C7" s="136" t="s">
        <v>30</v>
      </c>
      <c r="D7" s="136"/>
      <c r="E7" s="136"/>
      <c r="F7" s="136"/>
      <c r="G7" s="136"/>
      <c r="H7" s="136"/>
      <c r="I7" s="136"/>
      <c r="J7" s="136"/>
      <c r="K7" s="11"/>
      <c r="P7" s="102" t="s">
        <v>6</v>
      </c>
    </row>
    <row r="8" spans="1:16" ht="15" customHeight="1" x14ac:dyDescent="0.25">
      <c r="A8" s="14" t="s">
        <v>7</v>
      </c>
      <c r="B8" s="16" t="str">
        <f>VLOOKUP($C$7,Products!$A$2:$G$70,5,FALSE)</f>
        <v>Dispensed</v>
      </c>
      <c r="C8" s="16"/>
      <c r="D8" s="2"/>
      <c r="E8" s="14" t="s">
        <v>8</v>
      </c>
      <c r="F8" s="137" t="str">
        <f>VLOOKUP(C7,Products!$A$2:$G$70,4,FALSE)</f>
        <v>Pharmacy</v>
      </c>
      <c r="G8" s="137"/>
      <c r="H8" s="17" t="s">
        <v>9</v>
      </c>
      <c r="I8" s="2"/>
      <c r="J8" s="140" t="str">
        <f>VLOOKUP(C7,Products!$A$2:$G$70,3,FALSE)</f>
        <v>Purell VF481 1.2 L, 350ml and 60ml</v>
      </c>
      <c r="K8" s="140"/>
      <c r="L8" s="140"/>
      <c r="M8" s="140"/>
      <c r="N8" s="123"/>
      <c r="P8" s="102" t="s">
        <v>450</v>
      </c>
    </row>
    <row r="9" spans="1:16" x14ac:dyDescent="0.25">
      <c r="A9" s="18" t="s">
        <v>10</v>
      </c>
      <c r="B9" s="15"/>
      <c r="C9" s="138" t="str">
        <f>VLOOKUP(C7,Comments!$A$1:$C$70,3,FALSE)</f>
        <v/>
      </c>
      <c r="D9" s="138"/>
      <c r="E9" s="138"/>
      <c r="F9" s="138"/>
      <c r="G9" s="138"/>
      <c r="H9" s="138"/>
      <c r="I9" s="138"/>
      <c r="J9" s="140"/>
      <c r="K9" s="140"/>
      <c r="L9" s="140"/>
      <c r="M9" s="140"/>
      <c r="N9" s="123"/>
      <c r="P9" s="102" t="s">
        <v>388</v>
      </c>
    </row>
    <row r="10" spans="1:16" x14ac:dyDescent="0.25">
      <c r="A10" s="18"/>
      <c r="B10" s="15"/>
      <c r="C10" s="20"/>
      <c r="D10" s="20"/>
      <c r="E10" s="20"/>
      <c r="F10" s="20"/>
      <c r="G10" s="20"/>
      <c r="H10" s="20"/>
      <c r="I10" s="20"/>
      <c r="J10" s="140"/>
      <c r="K10" s="140"/>
      <c r="L10" s="140"/>
      <c r="M10" s="140"/>
      <c r="N10" s="79"/>
      <c r="P10" s="102" t="s">
        <v>390</v>
      </c>
    </row>
    <row r="11" spans="1:16" ht="17.25" customHeight="1" x14ac:dyDescent="0.25">
      <c r="A11" s="133" t="s">
        <v>201</v>
      </c>
      <c r="B11" s="133"/>
      <c r="C11" s="133"/>
      <c r="D11" s="133"/>
      <c r="E11" s="133"/>
      <c r="F11" s="133"/>
      <c r="G11" s="133"/>
      <c r="H11" s="133"/>
      <c r="I11" s="133"/>
      <c r="J11" s="133"/>
      <c r="P11" s="102" t="s">
        <v>391</v>
      </c>
    </row>
    <row r="12" spans="1:16" ht="30.75" customHeight="1" thickBot="1" x14ac:dyDescent="0.3">
      <c r="A12" s="18"/>
      <c r="B12" s="30" t="s">
        <v>196</v>
      </c>
      <c r="C12" s="30" t="s">
        <v>197</v>
      </c>
      <c r="D12" s="30" t="s">
        <v>202</v>
      </c>
      <c r="E12" s="30" t="s">
        <v>203</v>
      </c>
      <c r="F12" s="30" t="s">
        <v>198</v>
      </c>
      <c r="G12" s="20"/>
      <c r="H12" s="134" t="s">
        <v>220</v>
      </c>
      <c r="I12" s="134"/>
      <c r="J12" s="134"/>
      <c r="K12" s="134"/>
      <c r="L12" s="134"/>
      <c r="M12" s="55"/>
      <c r="P12" s="102" t="s">
        <v>468</v>
      </c>
    </row>
    <row r="13" spans="1:16" ht="16.5" thickTop="1" x14ac:dyDescent="0.25">
      <c r="A13" s="32" t="s">
        <v>489</v>
      </c>
      <c r="B13" s="31">
        <f>B29</f>
        <v>43.25028312570781</v>
      </c>
      <c r="C13" s="31">
        <f>C29</f>
        <v>34.235140511662259</v>
      </c>
      <c r="D13" s="31">
        <f>D29</f>
        <v>14.185747674538904</v>
      </c>
      <c r="E13" s="31">
        <f>E29</f>
        <v>60.91901458631461</v>
      </c>
      <c r="F13" s="31">
        <f>F29</f>
        <v>34.308812713182043</v>
      </c>
      <c r="G13" s="20"/>
      <c r="H13" s="139" t="s">
        <v>226</v>
      </c>
      <c r="I13" s="139"/>
      <c r="J13" s="139"/>
      <c r="K13" s="139"/>
      <c r="P13" s="102" t="s">
        <v>13</v>
      </c>
    </row>
    <row r="14" spans="1:16" ht="15.75" x14ac:dyDescent="0.25">
      <c r="A14" s="32" t="s">
        <v>498</v>
      </c>
      <c r="B14" s="56">
        <f>B79</f>
        <v>43.887090154589806</v>
      </c>
      <c r="C14" s="31">
        <f>C79</f>
        <v>37.039467783542257</v>
      </c>
      <c r="D14" s="31">
        <f>D79</f>
        <v>15.902184271622211</v>
      </c>
      <c r="E14" s="31">
        <f>E79</f>
        <v>59.446098674027681</v>
      </c>
      <c r="F14" s="31">
        <f>F79</f>
        <v>36.492045013581688</v>
      </c>
      <c r="H14" s="139" t="s">
        <v>225</v>
      </c>
      <c r="I14" s="139"/>
      <c r="J14" s="139"/>
      <c r="K14" s="139"/>
      <c r="P14" s="102" t="s">
        <v>392</v>
      </c>
    </row>
    <row r="15" spans="1:16" x14ac:dyDescent="0.25">
      <c r="A15" s="32"/>
      <c r="B15" s="31"/>
      <c r="C15" s="31"/>
      <c r="D15" s="31"/>
      <c r="E15" s="31"/>
      <c r="F15" s="31"/>
      <c r="P15" s="102" t="s">
        <v>14</v>
      </c>
    </row>
    <row r="16" spans="1:16" ht="17.25" x14ac:dyDescent="0.25">
      <c r="A16" s="133" t="s">
        <v>199</v>
      </c>
      <c r="B16" s="133"/>
      <c r="C16" s="133"/>
      <c r="D16" s="133"/>
      <c r="E16" s="133"/>
      <c r="F16" s="133"/>
      <c r="G16" s="133"/>
      <c r="H16" s="133"/>
      <c r="I16" s="133"/>
      <c r="J16" s="133"/>
      <c r="P16" s="102" t="s">
        <v>394</v>
      </c>
    </row>
    <row r="17" spans="1:16" ht="30.75" thickBot="1" x14ac:dyDescent="0.3">
      <c r="B17" s="30" t="s">
        <v>196</v>
      </c>
      <c r="C17" s="30" t="s">
        <v>197</v>
      </c>
      <c r="D17" s="30" t="s">
        <v>202</v>
      </c>
      <c r="E17" s="30" t="s">
        <v>203</v>
      </c>
      <c r="F17" s="53" t="s">
        <v>198</v>
      </c>
      <c r="G17" s="30" t="s">
        <v>222</v>
      </c>
      <c r="H17" s="30" t="s">
        <v>221</v>
      </c>
      <c r="P17" s="102" t="s">
        <v>395</v>
      </c>
    </row>
    <row r="18" spans="1:16" ht="15.75" thickTop="1" x14ac:dyDescent="0.25">
      <c r="A18" s="29" t="s">
        <v>187</v>
      </c>
      <c r="B18" s="31">
        <f>IF(ISERROR(DataOut!Z5),"ND",DataOut!Z5)</f>
        <v>19.697132541686667</v>
      </c>
      <c r="C18" s="31">
        <f>DataOut!V5</f>
        <v>20.36813994076396</v>
      </c>
      <c r="D18" s="31">
        <f>DataOut!W5</f>
        <v>8.528645915102798</v>
      </c>
      <c r="E18" s="31">
        <f>DataOut!X5</f>
        <v>32.425621598775301</v>
      </c>
      <c r="F18" s="54">
        <f>DataOut!Y5</f>
        <v>18.080166777219748</v>
      </c>
      <c r="G18" s="31">
        <f>IF(ISERROR(DataOut!AA5),"ND", DataOut!AA5)</f>
        <v>3775.31</v>
      </c>
      <c r="H18" s="29">
        <f>IF(ISERROR(DataOut!AB5),"ND", DataOut!AB5)</f>
        <v>191668</v>
      </c>
      <c r="P18" s="102" t="s">
        <v>396</v>
      </c>
    </row>
    <row r="19" spans="1:16" x14ac:dyDescent="0.25">
      <c r="A19" s="29" t="s">
        <v>119</v>
      </c>
      <c r="B19" s="31">
        <f>IF(ISERROR(DataOut!Z6),"ND",DataOut!Z6)</f>
        <v>28.66761729579585</v>
      </c>
      <c r="C19" s="31">
        <f>DataOut!V6</f>
        <v>24.933568850537082</v>
      </c>
      <c r="D19" s="31">
        <f>DataOut!W6</f>
        <v>9.5280269869652106</v>
      </c>
      <c r="E19" s="31">
        <f>DataOut!X6</f>
        <v>35.176983954150373</v>
      </c>
      <c r="F19" s="54">
        <f>DataOut!Y6</f>
        <v>20.321824916355613</v>
      </c>
      <c r="G19" s="31">
        <f>IF(ISERROR(DataOut!AA6),"ND", DataOut!AA6)</f>
        <v>5408.0599999999995</v>
      </c>
      <c r="H19" s="29">
        <f>IF(ISERROR(DataOut!AB6),"ND", DataOut!AB6)</f>
        <v>188647</v>
      </c>
      <c r="P19" s="102" t="s">
        <v>397</v>
      </c>
    </row>
    <row r="20" spans="1:16" x14ac:dyDescent="0.25">
      <c r="A20" s="29" t="s">
        <v>121</v>
      </c>
      <c r="B20" s="31">
        <f>IF(ISERROR(DataOut!Z7),"ND",DataOut!Z7)</f>
        <v>26.028491971316235</v>
      </c>
      <c r="C20" s="31">
        <f>DataOut!V7</f>
        <v>21.541686381930969</v>
      </c>
      <c r="D20" s="31">
        <f>DataOut!W7</f>
        <v>6.1882632444107752</v>
      </c>
      <c r="E20" s="31">
        <f>DataOut!X7</f>
        <v>34.774157207999835</v>
      </c>
      <c r="F20" s="54">
        <f>DataOut!Y7</f>
        <v>18.756183745583041</v>
      </c>
      <c r="G20" s="31">
        <f>IF(ISERROR(DataOut!AA7),"ND", DataOut!AA7)</f>
        <v>4885.6000000000004</v>
      </c>
      <c r="H20" s="29">
        <f>IF(ISERROR(DataOut!AB7),"ND", DataOut!AB7)</f>
        <v>187702</v>
      </c>
      <c r="P20" s="102" t="s">
        <v>18</v>
      </c>
    </row>
    <row r="21" spans="1:16" x14ac:dyDescent="0.25">
      <c r="A21" s="29" t="s">
        <v>123</v>
      </c>
      <c r="B21" s="31">
        <f>IF(ISERROR(DataOut!Z8),"ND",DataOut!Z8)</f>
        <v>31.648285434532333</v>
      </c>
      <c r="C21" s="31">
        <f>DataOut!V8</f>
        <v>30.398825091087211</v>
      </c>
      <c r="D21" s="31">
        <f>DataOut!W8</f>
        <v>12.911090297880438</v>
      </c>
      <c r="E21" s="31">
        <f>DataOut!X8</f>
        <v>43.419943143686645</v>
      </c>
      <c r="F21" s="54">
        <f>DataOut!Y8</f>
        <v>21.297346577477182</v>
      </c>
      <c r="G21" s="31">
        <f>IF(ISERROR(DataOut!AA8),"ND", DataOut!AA8)</f>
        <v>5882.72</v>
      </c>
      <c r="H21" s="29">
        <f>IF(ISERROR(DataOut!AB8),"ND", DataOut!AB8)</f>
        <v>185878</v>
      </c>
      <c r="P21" s="102" t="s">
        <v>19</v>
      </c>
    </row>
    <row r="22" spans="1:16" x14ac:dyDescent="0.25">
      <c r="A22" s="29" t="s">
        <v>124</v>
      </c>
      <c r="B22" s="31">
        <f>IF(ISERROR(DataOut!Z9),"ND",DataOut!Z9)</f>
        <v>27.578839641462899</v>
      </c>
      <c r="C22" s="31">
        <f>DataOut!V9</f>
        <v>32.474084745659788</v>
      </c>
      <c r="D22" s="31">
        <f>DataOut!W9</f>
        <v>13.433770745487152</v>
      </c>
      <c r="E22" s="31">
        <f>DataOut!X9</f>
        <v>138.12558436054675</v>
      </c>
      <c r="F22" s="54">
        <f>DataOut!Y9</f>
        <v>23.834045672962862</v>
      </c>
      <c r="G22" s="31">
        <f>IF(ISERROR(DataOut!AA9),"ND", DataOut!AA9)</f>
        <v>4796.76</v>
      </c>
      <c r="H22" s="29">
        <f>IF(ISERROR(DataOut!AB9),"ND", DataOut!AB9)</f>
        <v>173929</v>
      </c>
      <c r="P22" s="102" t="s">
        <v>20</v>
      </c>
    </row>
    <row r="23" spans="1:16" x14ac:dyDescent="0.25">
      <c r="A23" s="29" t="s">
        <v>125</v>
      </c>
      <c r="B23" s="31">
        <f>IF(ISERROR(DataOut!Z10),"ND",DataOut!Z10)</f>
        <v>24.751954985989506</v>
      </c>
      <c r="C23" s="31">
        <f>DataOut!V10</f>
        <v>32.01110820151235</v>
      </c>
      <c r="D23" s="31">
        <f>DataOut!W10</f>
        <v>17.328966443810909</v>
      </c>
      <c r="E23" s="31">
        <f>DataOut!X10</f>
        <v>72.945260627817831</v>
      </c>
      <c r="F23" s="54">
        <f>DataOut!Y10</f>
        <v>26.294270850390198</v>
      </c>
      <c r="G23" s="31">
        <f>IF(ISERROR(DataOut!AA10),"ND", DataOut!AA10)</f>
        <v>4390.18</v>
      </c>
      <c r="H23" s="29">
        <f>IF(ISERROR(DataOut!AB10),"ND", DataOut!AB10)</f>
        <v>177367</v>
      </c>
      <c r="P23" s="102" t="s">
        <v>402</v>
      </c>
    </row>
    <row r="24" spans="1:16" x14ac:dyDescent="0.25">
      <c r="A24" s="29" t="s">
        <v>126</v>
      </c>
      <c r="B24" s="31">
        <f>IF(ISERROR(DataOut!Z11),"ND",DataOut!Z11)</f>
        <v>29.075130314428904</v>
      </c>
      <c r="C24" s="31">
        <f>DataOut!V11</f>
        <v>29.788979690090144</v>
      </c>
      <c r="D24" s="31">
        <f>DataOut!W11</f>
        <v>14.855257635321204</v>
      </c>
      <c r="E24" s="31">
        <f>DataOut!X11</f>
        <v>55.460157778341525</v>
      </c>
      <c r="F24" s="54">
        <f>DataOut!Y11</f>
        <v>27.695172708884392</v>
      </c>
      <c r="G24" s="31">
        <f>IF(ISERROR(DataOut!AA11),"ND", DataOut!AA11)</f>
        <v>5209.74</v>
      </c>
      <c r="H24" s="29">
        <f>IF(ISERROR(DataOut!AB11),"ND", DataOut!AB11)</f>
        <v>179182</v>
      </c>
      <c r="P24" s="102" t="s">
        <v>21</v>
      </c>
    </row>
    <row r="25" spans="1:16" x14ac:dyDescent="0.25">
      <c r="A25" s="29" t="s">
        <v>127</v>
      </c>
      <c r="B25" s="31">
        <f>IF(ISERROR(DataOut!Z12),"ND",DataOut!Z12)</f>
        <v>35.078500872231913</v>
      </c>
      <c r="C25" s="31">
        <f>DataOut!V12</f>
        <v>30.499013042492471</v>
      </c>
      <c r="D25" s="31">
        <f>DataOut!W12</f>
        <v>16.063164453414466</v>
      </c>
      <c r="E25" s="31">
        <f>DataOut!X12</f>
        <v>71.241887513251967</v>
      </c>
      <c r="F25" s="54">
        <f>DataOut!Y12</f>
        <v>32.497082794973025</v>
      </c>
      <c r="G25" s="31">
        <f>IF(ISERROR(DataOut!AA12),"ND", DataOut!AA12)</f>
        <v>6314.0599999999995</v>
      </c>
      <c r="H25" s="29">
        <f>IF(ISERROR(DataOut!AB12),"ND", DataOut!AB12)</f>
        <v>179998</v>
      </c>
      <c r="P25" s="102" t="s">
        <v>22</v>
      </c>
    </row>
    <row r="26" spans="1:16" s="79" customFormat="1" x14ac:dyDescent="0.25">
      <c r="A26" s="29">
        <v>2016</v>
      </c>
      <c r="B26" s="31">
        <f>IF(ISERROR(DataOut!Z13),"ND",DataOut!Z13)</f>
        <v>44.942503224258417</v>
      </c>
      <c r="C26" s="31">
        <f>DataOut!V13</f>
        <v>30.482056411966393</v>
      </c>
      <c r="D26" s="31">
        <f>DataOut!W13</f>
        <v>17.459747258354877</v>
      </c>
      <c r="E26" s="31">
        <f>DataOut!X13</f>
        <v>64.153461258612495</v>
      </c>
      <c r="F26" s="54">
        <f>DataOut!Y13</f>
        <v>29.707353813117958</v>
      </c>
      <c r="G26" s="31">
        <f>IF(ISERROR(DataOut!AA13),"ND", DataOut!AA13)</f>
        <v>7492.1399999999994</v>
      </c>
      <c r="H26" s="29">
        <f>IF(ISERROR(DataOut!AB13),"ND", DataOut!AB13)</f>
        <v>166705</v>
      </c>
      <c r="P26" s="102" t="s">
        <v>23</v>
      </c>
    </row>
    <row r="27" spans="1:16" s="79" customFormat="1" x14ac:dyDescent="0.25">
      <c r="A27" s="29">
        <v>2017</v>
      </c>
      <c r="B27" s="31">
        <f>IF(ISERROR(DataOut!Z14),"ND",DataOut!Z14)</f>
        <v>42.265444358375511</v>
      </c>
      <c r="C27" s="31">
        <f>DataOut!V14</f>
        <v>30.241358518976977</v>
      </c>
      <c r="D27" s="31">
        <f>DataOut!W14</f>
        <v>17.385970037140595</v>
      </c>
      <c r="E27" s="31">
        <f>DataOut!X14</f>
        <v>64.091483188257385</v>
      </c>
      <c r="F27" s="54">
        <f>DataOut!Y14</f>
        <v>30.921487355078991</v>
      </c>
      <c r="G27" s="31">
        <f>IF(ISERROR(DataOut!AA14),"ND", DataOut!AA14)</f>
        <v>7256.85</v>
      </c>
      <c r="H27" s="29">
        <f>IF(ISERROR(DataOut!AB14),"ND", DataOut!AB14)</f>
        <v>171697</v>
      </c>
      <c r="P27" s="102" t="s">
        <v>24</v>
      </c>
    </row>
    <row r="28" spans="1:16" x14ac:dyDescent="0.25">
      <c r="A28" s="29">
        <v>2018</v>
      </c>
      <c r="B28" s="31">
        <f>IF(ISERROR(DataOut!Z15),"ND",DataOut!Z15)</f>
        <v>41.026650549703568</v>
      </c>
      <c r="C28" s="31">
        <f>DataOut!V15</f>
        <v>31.479787571017958</v>
      </c>
      <c r="D28" s="31">
        <f>DataOut!W15</f>
        <v>13.432628751174958</v>
      </c>
      <c r="E28" s="31">
        <f>DataOut!X15</f>
        <v>66.070636866193851</v>
      </c>
      <c r="F28" s="54">
        <f>DataOut!Y15</f>
        <v>32.420794288264162</v>
      </c>
      <c r="G28" s="31">
        <f>IF(ISERROR(DataOut!AA15),"ND", DataOut!AA15)</f>
        <v>7127.56</v>
      </c>
      <c r="H28" s="29">
        <f>IF(ISERROR(DataOut!AB15),"ND", DataOut!AB15)</f>
        <v>173730</v>
      </c>
      <c r="P28" s="102" t="s">
        <v>405</v>
      </c>
    </row>
    <row r="29" spans="1:16" s="79" customFormat="1" x14ac:dyDescent="0.25">
      <c r="A29" s="29" t="s">
        <v>488</v>
      </c>
      <c r="B29" s="31">
        <f>IF(ISERROR(DataOut!Z16),"ND",DataOut!Z16)</f>
        <v>43.25028312570781</v>
      </c>
      <c r="C29" s="31">
        <f>DataOut!V16</f>
        <v>34.235140511662259</v>
      </c>
      <c r="D29" s="31">
        <f>DataOut!W16</f>
        <v>14.185747674538904</v>
      </c>
      <c r="E29" s="31">
        <f>DataOut!X16</f>
        <v>60.91901458631461</v>
      </c>
      <c r="F29" s="54">
        <f>DataOut!Y16</f>
        <v>34.308812713182043</v>
      </c>
      <c r="G29" s="31">
        <f>IF(ISERROR(DataOut!AA16),"ND", DataOut!AA16)</f>
        <v>3742.62</v>
      </c>
      <c r="H29" s="29">
        <f>IF(ISERROR(DataOut!AB16),"ND", DataOut!AB16)</f>
        <v>86534</v>
      </c>
      <c r="P29" s="102" t="s">
        <v>406</v>
      </c>
    </row>
    <row r="30" spans="1:16" x14ac:dyDescent="0.25">
      <c r="A30" s="19" t="s">
        <v>449</v>
      </c>
      <c r="P30" s="102" t="s">
        <v>407</v>
      </c>
    </row>
    <row r="31" spans="1:16" ht="17.25" customHeight="1" x14ac:dyDescent="0.25">
      <c r="I31" s="79"/>
      <c r="J31" s="79"/>
      <c r="K31" s="79"/>
      <c r="P31" s="102" t="s">
        <v>25</v>
      </c>
    </row>
    <row r="32" spans="1:16" ht="17.25" x14ac:dyDescent="0.25">
      <c r="A32" s="133" t="s">
        <v>200</v>
      </c>
      <c r="B32" s="133"/>
      <c r="C32" s="133"/>
      <c r="D32" s="133"/>
      <c r="E32" s="133"/>
      <c r="F32" s="133"/>
      <c r="G32" s="133"/>
      <c r="H32" s="133"/>
      <c r="I32" s="116"/>
      <c r="J32" s="116"/>
      <c r="P32" s="102" t="s">
        <v>26</v>
      </c>
    </row>
    <row r="33" spans="1:16" ht="30.75" thickBot="1" x14ac:dyDescent="0.3">
      <c r="B33" s="30" t="s">
        <v>196</v>
      </c>
      <c r="C33" s="30" t="s">
        <v>197</v>
      </c>
      <c r="D33" s="30" t="s">
        <v>202</v>
      </c>
      <c r="E33" s="30" t="s">
        <v>203</v>
      </c>
      <c r="F33" s="53" t="s">
        <v>198</v>
      </c>
      <c r="G33" s="30" t="s">
        <v>222</v>
      </c>
      <c r="H33" s="30" t="s">
        <v>221</v>
      </c>
      <c r="P33" s="102" t="s">
        <v>28</v>
      </c>
    </row>
    <row r="34" spans="1:16" ht="15.75" thickTop="1" x14ac:dyDescent="0.25">
      <c r="A34" s="29" t="s">
        <v>150</v>
      </c>
      <c r="B34" s="31">
        <f>IF(ISERROR(DataOut!F5),"ND",DataOut!F5)</f>
        <v>17.422589577913904</v>
      </c>
      <c r="C34" s="31">
        <f>DataOut!M5</f>
        <v>18.363723648859203</v>
      </c>
      <c r="D34" s="31">
        <f>DataOut!N5</f>
        <v>5.395803711986435</v>
      </c>
      <c r="E34" s="31">
        <f>DataOut!O5</f>
        <v>35.059333638958307</v>
      </c>
      <c r="F34" s="54">
        <f>DataOut!P5</f>
        <v>17.421203438395416</v>
      </c>
      <c r="G34" s="31">
        <f>IF(ISERROR(DataOut!I5),"ND",DataOut!I5)</f>
        <v>830.5</v>
      </c>
      <c r="H34" s="29">
        <f>IF(ISERROR(DataOut!J5),"ND",DataOut!J5)</f>
        <v>47668</v>
      </c>
      <c r="P34" s="102" t="s">
        <v>408</v>
      </c>
    </row>
    <row r="35" spans="1:16" x14ac:dyDescent="0.25">
      <c r="A35" s="29" t="s">
        <v>151</v>
      </c>
      <c r="B35" s="31">
        <f>IF(ISERROR(DataOut!F6),"ND",DataOut!F6)</f>
        <v>19.785428613750344</v>
      </c>
      <c r="C35" s="31">
        <f>DataOut!M6</f>
        <v>20.911227321924198</v>
      </c>
      <c r="D35" s="31">
        <f>DataOut!N6</f>
        <v>7.9504696676640352</v>
      </c>
      <c r="E35" s="31">
        <f>DataOut!O6</f>
        <v>34.867499864740573</v>
      </c>
      <c r="F35" s="54">
        <f>DataOut!P6</f>
        <v>18.620440592271578</v>
      </c>
      <c r="G35" s="31">
        <f>IF(ISERROR(DataOut!I6),"ND",DataOut!I6)</f>
        <v>935</v>
      </c>
      <c r="H35" s="29">
        <f>IF(ISERROR(DataOut!J6),"ND",DataOut!J6)</f>
        <v>47257</v>
      </c>
      <c r="P35" s="102" t="s">
        <v>409</v>
      </c>
    </row>
    <row r="36" spans="1:16" x14ac:dyDescent="0.25">
      <c r="A36" s="29" t="s">
        <v>152</v>
      </c>
      <c r="B36" s="31">
        <f>IF(ISERROR(DataOut!F7),"ND",DataOut!F7)</f>
        <v>21.077204567919409</v>
      </c>
      <c r="C36" s="31">
        <f>DataOut!M7</f>
        <v>20.360246642668567</v>
      </c>
      <c r="D36" s="31">
        <f>DataOut!N7</f>
        <v>8.1497101110367467</v>
      </c>
      <c r="E36" s="31">
        <f>DataOut!O7</f>
        <v>34.021958332078363</v>
      </c>
      <c r="F36" s="54">
        <f>DataOut!P7</f>
        <v>18.454449923207502</v>
      </c>
      <c r="G36" s="31">
        <f>IF(ISERROR(DataOut!I7),"ND",DataOut!I7)</f>
        <v>1002.1999999999999</v>
      </c>
      <c r="H36" s="29">
        <f>IF(ISERROR(DataOut!J7),"ND",DataOut!J7)</f>
        <v>47549</v>
      </c>
      <c r="P36" s="102" t="s">
        <v>410</v>
      </c>
    </row>
    <row r="37" spans="1:16" x14ac:dyDescent="0.25">
      <c r="A37" s="29" t="s">
        <v>153</v>
      </c>
      <c r="B37" s="31">
        <f>IF(ISERROR(DataOut!F8),"ND",DataOut!F8)</f>
        <v>20.482375899499939</v>
      </c>
      <c r="C37" s="31">
        <f>DataOut!M8</f>
        <v>21.874853813718449</v>
      </c>
      <c r="D37" s="31">
        <f>DataOut!N8</f>
        <v>7.7970277986676351</v>
      </c>
      <c r="E37" s="31">
        <f>DataOut!O8</f>
        <v>39.117960716146889</v>
      </c>
      <c r="F37" s="54">
        <f>DataOut!P8</f>
        <v>18.639013148976549</v>
      </c>
      <c r="G37" s="31">
        <f>IF(ISERROR(DataOut!I8),"ND",DataOut!I8)</f>
        <v>1007.61</v>
      </c>
      <c r="H37" s="29">
        <f>IF(ISERROR(DataOut!J8),"ND",DataOut!J8)</f>
        <v>49194</v>
      </c>
      <c r="P37" s="102" t="s">
        <v>29</v>
      </c>
    </row>
    <row r="38" spans="1:16" x14ac:dyDescent="0.25">
      <c r="A38" s="29" t="s">
        <v>154</v>
      </c>
      <c r="B38" s="31">
        <f>IF(ISERROR(DataOut!F9),"ND",DataOut!F9)</f>
        <v>18.74336067075032</v>
      </c>
      <c r="C38" s="31">
        <f>DataOut!M9</f>
        <v>20.087224906065487</v>
      </c>
      <c r="D38" s="31">
        <f>DataOut!N9</f>
        <v>7.0177861500935297</v>
      </c>
      <c r="E38" s="31">
        <f>DataOut!O9</f>
        <v>30.552043579519175</v>
      </c>
      <c r="F38" s="54">
        <f>DataOut!P9</f>
        <v>17.231881563091754</v>
      </c>
      <c r="G38" s="31">
        <f>IF(ISERROR(DataOut!I9),"ND",DataOut!I9)</f>
        <v>921.03</v>
      </c>
      <c r="H38" s="29">
        <f>IF(ISERROR(DataOut!J9),"ND",DataOut!J9)</f>
        <v>49139</v>
      </c>
      <c r="P38" s="102" t="s">
        <v>415</v>
      </c>
    </row>
    <row r="39" spans="1:16" x14ac:dyDescent="0.25">
      <c r="A39" s="29" t="s">
        <v>155</v>
      </c>
      <c r="B39" s="31">
        <f>IF(ISERROR(DataOut!F10),"ND",DataOut!F10)</f>
        <v>25.628584490067322</v>
      </c>
      <c r="C39" s="31">
        <f>DataOut!M10</f>
        <v>20.563172043010749</v>
      </c>
      <c r="D39" s="31">
        <f>DataOut!N10</f>
        <v>9.3414571429651847</v>
      </c>
      <c r="E39" s="31">
        <f>DataOut!O10</f>
        <v>30.110315914942824</v>
      </c>
      <c r="F39" s="54">
        <f>DataOut!P10</f>
        <v>19.905168771419184</v>
      </c>
      <c r="G39" s="31">
        <f>IF(ISERROR(DataOut!I10),"ND",DataOut!I10)</f>
        <v>1233.3499999999999</v>
      </c>
      <c r="H39" s="29">
        <f>IF(ISERROR(DataOut!J10),"ND",DataOut!J10)</f>
        <v>48124</v>
      </c>
      <c r="P39" s="102" t="s">
        <v>30</v>
      </c>
    </row>
    <row r="40" spans="1:16" x14ac:dyDescent="0.25">
      <c r="A40" s="29" t="s">
        <v>156</v>
      </c>
      <c r="B40" s="31">
        <f>IF(ISERROR(DataOut!F11),"ND",DataOut!F11)</f>
        <v>33.401583928916359</v>
      </c>
      <c r="C40" s="31">
        <f>DataOut!M11</f>
        <v>31.076874228342234</v>
      </c>
      <c r="D40" s="31">
        <f>DataOut!N11</f>
        <v>11.813851918848174</v>
      </c>
      <c r="E40" s="31">
        <f>DataOut!O11</f>
        <v>47.337459603078358</v>
      </c>
      <c r="F40" s="54">
        <f>DataOut!P11</f>
        <v>24.522713934216299</v>
      </c>
      <c r="G40" s="31">
        <f>IF(ISERROR(DataOut!I11),"ND",DataOut!I11)</f>
        <v>1556.28</v>
      </c>
      <c r="H40" s="29">
        <f>IF(ISERROR(DataOut!J11),"ND",DataOut!J11)</f>
        <v>46593</v>
      </c>
      <c r="P40" s="102" t="s">
        <v>416</v>
      </c>
    </row>
    <row r="41" spans="1:16" x14ac:dyDescent="0.25">
      <c r="A41" s="29" t="s">
        <v>157</v>
      </c>
      <c r="B41" s="31">
        <f>IF(ISERROR(DataOut!F12),"ND",DataOut!F12)</f>
        <v>37.89600589404121</v>
      </c>
      <c r="C41" s="31">
        <f>DataOut!M12</f>
        <v>29.040064352131729</v>
      </c>
      <c r="D41" s="31">
        <f>DataOut!N12</f>
        <v>13.13404412235529</v>
      </c>
      <c r="E41" s="31">
        <f>DataOut!O12</f>
        <v>44.845246095960903</v>
      </c>
      <c r="F41" s="54">
        <f>DataOut!P12</f>
        <v>27.071202370007153</v>
      </c>
      <c r="G41" s="31">
        <f>IF(ISERROR(DataOut!I12),"ND",DataOut!I12)</f>
        <v>1697.4</v>
      </c>
      <c r="H41" s="29">
        <f>IF(ISERROR(DataOut!J12),"ND",DataOut!J12)</f>
        <v>44791</v>
      </c>
      <c r="P41" s="102" t="s">
        <v>417</v>
      </c>
    </row>
    <row r="42" spans="1:16" x14ac:dyDescent="0.25">
      <c r="A42" s="29" t="s">
        <v>158</v>
      </c>
      <c r="B42" s="31">
        <f>IF(ISERROR(DataOut!F13),"ND",DataOut!F13)</f>
        <v>24.88455747030283</v>
      </c>
      <c r="C42" s="31">
        <f>DataOut!M13</f>
        <v>21.352914189366999</v>
      </c>
      <c r="D42" s="31">
        <f>DataOut!N13</f>
        <v>7.4404577157720588</v>
      </c>
      <c r="E42" s="31">
        <f>DataOut!O13</f>
        <v>31.812523845568169</v>
      </c>
      <c r="F42" s="54">
        <f>DataOut!P13</f>
        <v>19.455981649591806</v>
      </c>
      <c r="G42" s="31">
        <f>IF(ISERROR(DataOut!I13),"ND",DataOut!I13)</f>
        <v>1189.8800000000001</v>
      </c>
      <c r="H42" s="29">
        <f>IF(ISERROR(DataOut!J13),"ND",DataOut!J13)</f>
        <v>47816</v>
      </c>
      <c r="P42" s="102" t="s">
        <v>418</v>
      </c>
    </row>
    <row r="43" spans="1:16" x14ac:dyDescent="0.25">
      <c r="A43" s="29" t="s">
        <v>159</v>
      </c>
      <c r="B43" s="31">
        <f>IF(ISERROR(DataOut!F14),"ND",DataOut!F14)</f>
        <v>25.916754701035284</v>
      </c>
      <c r="C43" s="31">
        <f>DataOut!M14</f>
        <v>23.469883841322488</v>
      </c>
      <c r="D43" s="31">
        <f>DataOut!N14</f>
        <v>11.570608302481741</v>
      </c>
      <c r="E43" s="31">
        <f>DataOut!O14</f>
        <v>36.115980043226216</v>
      </c>
      <c r="F43" s="54">
        <f>DataOut!P14</f>
        <v>19.796491422812409</v>
      </c>
      <c r="G43" s="31">
        <f>IF(ISERROR(DataOut!I14),"ND",DataOut!I14)</f>
        <v>1226.6400000000001</v>
      </c>
      <c r="H43" s="29">
        <f>IF(ISERROR(DataOut!J14),"ND",DataOut!J14)</f>
        <v>47330</v>
      </c>
      <c r="P43" s="102" t="s">
        <v>419</v>
      </c>
    </row>
    <row r="44" spans="1:16" x14ac:dyDescent="0.25">
      <c r="A44" s="29" t="s">
        <v>160</v>
      </c>
      <c r="B44" s="31">
        <f>IF(ISERROR(DataOut!F15),"ND",DataOut!F15)</f>
        <v>27.268519519844272</v>
      </c>
      <c r="C44" s="31">
        <f>DataOut!M15</f>
        <v>21.986333694323839</v>
      </c>
      <c r="D44" s="31">
        <f>DataOut!N15</f>
        <v>10.838445807770961</v>
      </c>
      <c r="E44" s="31">
        <f>DataOut!O15</f>
        <v>38.363341443633409</v>
      </c>
      <c r="F44" s="54">
        <f>DataOut!P15</f>
        <v>19.7882530879758</v>
      </c>
      <c r="G44" s="31">
        <f>IF(ISERROR(DataOut!I15),"ND",DataOut!I15)</f>
        <v>1260.76</v>
      </c>
      <c r="H44" s="29">
        <f>IF(ISERROR(DataOut!J15),"ND",DataOut!J15)</f>
        <v>46235</v>
      </c>
      <c r="P44" s="102" t="s">
        <v>233</v>
      </c>
    </row>
    <row r="45" spans="1:16" x14ac:dyDescent="0.25">
      <c r="A45" s="29" t="s">
        <v>161</v>
      </c>
      <c r="B45" s="31">
        <f>IF(ISERROR(DataOut!F16),"ND",DataOut!F16)</f>
        <v>26.085792621057404</v>
      </c>
      <c r="C45" s="31">
        <f>DataOut!M16</f>
        <v>19.39271654271198</v>
      </c>
      <c r="D45" s="31">
        <f>DataOut!N16</f>
        <v>10.555555555555555</v>
      </c>
      <c r="E45" s="31">
        <f>DataOut!O16</f>
        <v>38.259775061918873</v>
      </c>
      <c r="F45" s="54">
        <f>DataOut!P16</f>
        <v>18.080847216841018</v>
      </c>
      <c r="G45" s="31">
        <f>IF(ISERROR(DataOut!I16),"ND",DataOut!I16)</f>
        <v>1208.32</v>
      </c>
      <c r="H45" s="29">
        <f>IF(ISERROR(DataOut!J16),"ND",DataOut!J16)</f>
        <v>46321</v>
      </c>
      <c r="P45" s="102" t="s">
        <v>31</v>
      </c>
    </row>
    <row r="46" spans="1:16" x14ac:dyDescent="0.25">
      <c r="A46" s="29" t="s">
        <v>162</v>
      </c>
      <c r="B46" s="31">
        <f>IF(ISERROR(DataOut!F17),"ND",DataOut!F17)</f>
        <v>33.132117056446674</v>
      </c>
      <c r="C46" s="31">
        <f>DataOut!M17</f>
        <v>21.034012129103818</v>
      </c>
      <c r="D46" s="31">
        <f>DataOut!N17</f>
        <v>10.134148460501653</v>
      </c>
      <c r="E46" s="31">
        <f>DataOut!O17</f>
        <v>38.619493447664773</v>
      </c>
      <c r="F46" s="54">
        <f>DataOut!P17</f>
        <v>20.175370528439512</v>
      </c>
      <c r="G46" s="31">
        <f>IF(ISERROR(DataOut!I17),"ND",DataOut!I17)</f>
        <v>1623.54</v>
      </c>
      <c r="H46" s="29">
        <f>IF(ISERROR(DataOut!J17),"ND",DataOut!J17)</f>
        <v>49002</v>
      </c>
    </row>
    <row r="47" spans="1:16" x14ac:dyDescent="0.25">
      <c r="A47" s="29" t="s">
        <v>163</v>
      </c>
      <c r="B47" s="31">
        <f>IF(ISERROR(DataOut!F18),"ND",DataOut!F18)</f>
        <v>38.567406675119813</v>
      </c>
      <c r="C47" s="31">
        <f>DataOut!M18</f>
        <v>28.552552040260039</v>
      </c>
      <c r="D47" s="31">
        <f>DataOut!N18</f>
        <v>11.251039253627534</v>
      </c>
      <c r="E47" s="31">
        <f>DataOut!O18</f>
        <v>45.157084995027617</v>
      </c>
      <c r="F47" s="54">
        <f>DataOut!P18</f>
        <v>22.113962911091399</v>
      </c>
      <c r="G47" s="31">
        <f>IF(ISERROR(DataOut!I18),"ND",DataOut!I18)</f>
        <v>1794.58</v>
      </c>
      <c r="H47" s="29">
        <f>IF(ISERROR(DataOut!J18),"ND",DataOut!J18)</f>
        <v>46531</v>
      </c>
    </row>
    <row r="48" spans="1:16" x14ac:dyDescent="0.25">
      <c r="A48" s="29" t="s">
        <v>164</v>
      </c>
      <c r="B48" s="31">
        <f>IF(ISERROR(DataOut!F19),"ND",DataOut!F19)</f>
        <v>26.497751987774357</v>
      </c>
      <c r="C48" s="31">
        <f>DataOut!M19</f>
        <v>25.447136329160738</v>
      </c>
      <c r="D48" s="31">
        <f>DataOut!N19</f>
        <v>12.616291308750245</v>
      </c>
      <c r="E48" s="31">
        <f>DataOut!O19</f>
        <v>40.781696612479003</v>
      </c>
      <c r="F48" s="54">
        <f>DataOut!P19</f>
        <v>22.0208299693202</v>
      </c>
      <c r="G48" s="31">
        <f>IF(ISERROR(DataOut!I19),"ND",DataOut!I19)</f>
        <v>1196.4000000000001</v>
      </c>
      <c r="H48" s="29">
        <f>IF(ISERROR(DataOut!J19),"ND",DataOut!J19)</f>
        <v>45151</v>
      </c>
      <c r="P48" s="96"/>
    </row>
    <row r="49" spans="1:16" x14ac:dyDescent="0.25">
      <c r="A49" s="29" t="s">
        <v>165</v>
      </c>
      <c r="B49" s="31">
        <f>IF(ISERROR(DataOut!F20),"ND",DataOut!F20)</f>
        <v>28.061247068194895</v>
      </c>
      <c r="C49" s="31">
        <f>DataOut!M20</f>
        <v>47.434474967987043</v>
      </c>
      <c r="D49" s="31">
        <f>DataOut!N20</f>
        <v>10.156009586243554</v>
      </c>
      <c r="E49" s="31">
        <f>DataOut!O20</f>
        <v>58.967013919819259</v>
      </c>
      <c r="F49" s="54">
        <f>DataOut!P20</f>
        <v>21.129701829544942</v>
      </c>
      <c r="G49" s="31">
        <f>IF(ISERROR(DataOut!I20),"ND",DataOut!I20)</f>
        <v>1268.2</v>
      </c>
      <c r="H49" s="29">
        <f>IF(ISERROR(DataOut!J20),"ND",DataOut!J20)</f>
        <v>45194</v>
      </c>
    </row>
    <row r="50" spans="1:16" x14ac:dyDescent="0.25">
      <c r="A50" s="29" t="s">
        <v>166</v>
      </c>
      <c r="B50" s="31">
        <f>IF(ISERROR(DataOut!F21),"ND",DataOut!F21)</f>
        <v>19.872022439900949</v>
      </c>
      <c r="C50" s="31">
        <f>DataOut!M21</f>
        <v>24.888738723279371</v>
      </c>
      <c r="D50" s="31">
        <f>DataOut!N21</f>
        <v>13.617331635460809</v>
      </c>
      <c r="E50" s="31">
        <f>DataOut!O21</f>
        <v>60.023611806121941</v>
      </c>
      <c r="F50" s="54">
        <f>DataOut!P21</f>
        <v>20.68836893862326</v>
      </c>
      <c r="G50" s="31">
        <f>IF(ISERROR(DataOut!I21),"ND",DataOut!I21)</f>
        <v>906.82</v>
      </c>
      <c r="H50" s="29">
        <f>IF(ISERROR(DataOut!J21),"ND",DataOut!J21)</f>
        <v>45633</v>
      </c>
      <c r="P50" s="96"/>
    </row>
    <row r="51" spans="1:16" x14ac:dyDescent="0.25">
      <c r="A51" s="29" t="s">
        <v>167</v>
      </c>
      <c r="B51" s="31">
        <f>IF(ISERROR(DataOut!F22),"ND",DataOut!F22)</f>
        <v>21.973266009963258</v>
      </c>
      <c r="C51" s="31">
        <f>DataOut!M22</f>
        <v>35.532600508282556</v>
      </c>
      <c r="D51" s="31">
        <f>DataOut!N22</f>
        <v>12.725556586198749</v>
      </c>
      <c r="E51" s="31">
        <f>DataOut!O22</f>
        <v>127.78839447406972</v>
      </c>
      <c r="F51" s="54">
        <f>DataOut!P22</f>
        <v>21.441231987477554</v>
      </c>
      <c r="G51" s="31">
        <f>IF(ISERROR(DataOut!I22),"ND",DataOut!I22)</f>
        <v>974.8</v>
      </c>
      <c r="H51" s="29">
        <f>IF(ISERROR(DataOut!J22),"ND",DataOut!J22)</f>
        <v>44363</v>
      </c>
      <c r="P51" s="96"/>
    </row>
    <row r="52" spans="1:16" x14ac:dyDescent="0.25">
      <c r="A52" s="29" t="s">
        <v>168</v>
      </c>
      <c r="B52" s="31">
        <f>IF(ISERROR(DataOut!F23),"ND",DataOut!F23)</f>
        <v>43.099303933139041</v>
      </c>
      <c r="C52" s="31">
        <f>DataOut!M23</f>
        <v>31.235135076566547</v>
      </c>
      <c r="D52" s="31">
        <f>DataOut!N23</f>
        <v>10.695373834471601</v>
      </c>
      <c r="E52" s="31">
        <f>DataOut!O23</f>
        <v>163.17379564668022</v>
      </c>
      <c r="F52" s="54">
        <f>DataOut!P23</f>
        <v>21.474994328231041</v>
      </c>
      <c r="G52" s="31">
        <f>IF(ISERROR(DataOut!I23),"ND",DataOut!I23)</f>
        <v>1789.44</v>
      </c>
      <c r="H52" s="29">
        <f>IF(ISERROR(DataOut!J23),"ND",DataOut!J23)</f>
        <v>41519</v>
      </c>
      <c r="P52" s="96"/>
    </row>
    <row r="53" spans="1:16" x14ac:dyDescent="0.25">
      <c r="A53" s="29" t="s">
        <v>169</v>
      </c>
      <c r="B53" s="31">
        <f>IF(ISERROR(DataOut!F24),"ND",DataOut!F24)</f>
        <v>26.540764841797522</v>
      </c>
      <c r="C53" s="31">
        <f>DataOut!M24</f>
        <v>38.236102214184527</v>
      </c>
      <c r="D53" s="31">
        <f>DataOut!N24</f>
        <v>9.1514246640070809</v>
      </c>
      <c r="E53" s="31">
        <f>DataOut!O24</f>
        <v>149.00455929369858</v>
      </c>
      <c r="F53" s="54">
        <f>DataOut!P24</f>
        <v>26.745155871792711</v>
      </c>
      <c r="G53" s="31">
        <f>IF(ISERROR(DataOut!I24),"ND",DataOut!I24)</f>
        <v>1125.7</v>
      </c>
      <c r="H53" s="29">
        <f>IF(ISERROR(DataOut!J24),"ND",DataOut!J24)</f>
        <v>42414</v>
      </c>
      <c r="P53" s="96"/>
    </row>
    <row r="54" spans="1:16" x14ac:dyDescent="0.25">
      <c r="A54" s="29" t="s">
        <v>170</v>
      </c>
      <c r="B54" s="31">
        <f>IF(ISERROR(DataOut!F25),"ND",DataOut!F25)</f>
        <v>26.021345303804139</v>
      </c>
      <c r="C54" s="31">
        <f>DataOut!M25</f>
        <v>37.600669454729008</v>
      </c>
      <c r="D54" s="31">
        <f>DataOut!N25</f>
        <v>13.823081235907644</v>
      </c>
      <c r="E54" s="31">
        <f>DataOut!O25</f>
        <v>91.243432058782204</v>
      </c>
      <c r="F54" s="54">
        <f>DataOut!P25</f>
        <v>25.646548238402026</v>
      </c>
      <c r="G54" s="31">
        <f>IF(ISERROR(DataOut!I25),"ND",DataOut!I25)</f>
        <v>1136.17</v>
      </c>
      <c r="H54" s="29">
        <f>IF(ISERROR(DataOut!J25),"ND",DataOut!J25)</f>
        <v>43663</v>
      </c>
      <c r="P54" s="96"/>
    </row>
    <row r="55" spans="1:16" x14ac:dyDescent="0.25">
      <c r="A55" s="29" t="s">
        <v>171</v>
      </c>
      <c r="B55" s="31">
        <f>IF(ISERROR(DataOut!F26),"ND",DataOut!F26)</f>
        <v>21.241942604856511</v>
      </c>
      <c r="C55" s="31">
        <f>DataOut!M26</f>
        <v>27.737790996463044</v>
      </c>
      <c r="D55" s="31">
        <f>DataOut!N26</f>
        <v>10.835502814902979</v>
      </c>
      <c r="E55" s="31">
        <f>DataOut!O26</f>
        <v>58.741746704914462</v>
      </c>
      <c r="F55" s="54">
        <f>DataOut!P26</f>
        <v>25.165074040289529</v>
      </c>
      <c r="G55" s="31">
        <f>IF(ISERROR(DataOut!I26),"ND",DataOut!I26)</f>
        <v>962.26</v>
      </c>
      <c r="H55" s="29">
        <f>IF(ISERROR(DataOut!J26),"ND",DataOut!J26)</f>
        <v>45300</v>
      </c>
      <c r="P55" s="96"/>
    </row>
    <row r="56" spans="1:16" x14ac:dyDescent="0.25">
      <c r="A56" s="29" t="s">
        <v>172</v>
      </c>
      <c r="B56" s="31">
        <f>IF(ISERROR(DataOut!F27),"ND",DataOut!F27)</f>
        <v>27.64772444384095</v>
      </c>
      <c r="C56" s="31">
        <f>DataOut!M27</f>
        <v>29.547272473887684</v>
      </c>
      <c r="D56" s="31">
        <f>DataOut!N27</f>
        <v>16.83467741935484</v>
      </c>
      <c r="E56" s="31">
        <f>DataOut!O27</f>
        <v>56.602968776659274</v>
      </c>
      <c r="F56" s="54">
        <f>DataOut!P27</f>
        <v>27.876052027543992</v>
      </c>
      <c r="G56" s="31">
        <f>IF(ISERROR(DataOut!I27),"ND",DataOut!I27)</f>
        <v>1221.67</v>
      </c>
      <c r="H56" s="29">
        <f>IF(ISERROR(DataOut!J27),"ND",DataOut!J27)</f>
        <v>44187</v>
      </c>
      <c r="P56" s="96"/>
    </row>
    <row r="57" spans="1:16" x14ac:dyDescent="0.25">
      <c r="A57" s="29" t="s">
        <v>173</v>
      </c>
      <c r="B57" s="31">
        <f>IF(ISERROR(DataOut!F28),"ND",DataOut!F28)</f>
        <v>24.200646810050433</v>
      </c>
      <c r="C57" s="31">
        <f>DataOut!M28</f>
        <v>33.007793017082804</v>
      </c>
      <c r="D57" s="31">
        <f>DataOut!N28</f>
        <v>14.029471544715447</v>
      </c>
      <c r="E57" s="31">
        <f>DataOut!O28</f>
        <v>66.243264049268674</v>
      </c>
      <c r="F57" s="54">
        <f>DataOut!P28</f>
        <v>26.674249964453292</v>
      </c>
      <c r="G57" s="31">
        <f>IF(ISERROR(DataOut!I28),"ND",DataOut!I28)</f>
        <v>1070.08</v>
      </c>
      <c r="H57" s="29">
        <f>IF(ISERROR(DataOut!J28),"ND",DataOut!J28)</f>
        <v>44217</v>
      </c>
      <c r="P57" s="96"/>
    </row>
    <row r="58" spans="1:16" x14ac:dyDescent="0.25">
      <c r="A58" s="29" t="s">
        <v>174</v>
      </c>
      <c r="B58" s="31">
        <f>IF(ISERROR(DataOut!F29),"ND",DataOut!F29)</f>
        <v>27.381869093454675</v>
      </c>
      <c r="C58" s="31">
        <f>DataOut!M29</f>
        <v>27.622448627378795</v>
      </c>
      <c r="D58" s="31">
        <f>DataOut!N29</f>
        <v>12.51410715097996</v>
      </c>
      <c r="E58" s="31">
        <f>DataOut!O29</f>
        <v>51.770415519498364</v>
      </c>
      <c r="F58" s="54">
        <f>DataOut!P29</f>
        <v>27.243961400848036</v>
      </c>
      <c r="G58" s="31">
        <f>IF(ISERROR(DataOut!I29),"ND",DataOut!I29)</f>
        <v>1251.68</v>
      </c>
      <c r="H58" s="29">
        <f>IF(ISERROR(DataOut!J29),"ND",DataOut!J29)</f>
        <v>45712</v>
      </c>
      <c r="P58" s="96"/>
    </row>
    <row r="59" spans="1:16" x14ac:dyDescent="0.25">
      <c r="A59" s="29" t="s">
        <v>175</v>
      </c>
      <c r="B59" s="31">
        <f>IF(ISERROR(DataOut!F30),"ND",DataOut!F30)</f>
        <v>20.743886171631836</v>
      </c>
      <c r="C59" s="31">
        <f>DataOut!M30</f>
        <v>30.120119933160179</v>
      </c>
      <c r="D59" s="31">
        <f>DataOut!N30</f>
        <v>15.246941276731947</v>
      </c>
      <c r="E59" s="31">
        <f>DataOut!O30</f>
        <v>57.868287742792923</v>
      </c>
      <c r="F59" s="54">
        <f>DataOut!P30</f>
        <v>26.876960081451983</v>
      </c>
      <c r="G59" s="31">
        <f>IF(ISERROR(DataOut!I30),"ND",DataOut!I30)</f>
        <v>933.06</v>
      </c>
      <c r="H59" s="29">
        <f>IF(ISERROR(DataOut!J30),"ND",DataOut!J30)</f>
        <v>44980</v>
      </c>
      <c r="P59" s="96"/>
    </row>
    <row r="60" spans="1:16" x14ac:dyDescent="0.25">
      <c r="A60" s="29" t="s">
        <v>176</v>
      </c>
      <c r="B60" s="31">
        <f>IF(ISERROR(DataOut!F31),"ND",DataOut!F31)</f>
        <v>35.199080987937968</v>
      </c>
      <c r="C60" s="31">
        <f>DataOut!M31</f>
        <v>32.221815606185821</v>
      </c>
      <c r="D60" s="31">
        <f>DataOut!N31</f>
        <v>18.783128126712608</v>
      </c>
      <c r="E60" s="31">
        <f>DataOut!O31</f>
        <v>56.078972534817041</v>
      </c>
      <c r="F60" s="54">
        <f>DataOut!P31</f>
        <v>31.674852227952563</v>
      </c>
      <c r="G60" s="31">
        <f>IF(ISERROR(DataOut!I31),"ND",DataOut!I31)</f>
        <v>1532.04</v>
      </c>
      <c r="H60" s="29">
        <f>IF(ISERROR(DataOut!J31),"ND",DataOut!J31)</f>
        <v>43525</v>
      </c>
      <c r="P60" s="96"/>
    </row>
    <row r="61" spans="1:16" x14ac:dyDescent="0.25">
      <c r="A61" s="29" t="s">
        <v>177</v>
      </c>
      <c r="B61" s="31">
        <f>IF(ISERROR(DataOut!F32),"ND",DataOut!F32)</f>
        <v>33.202713221394418</v>
      </c>
      <c r="C61" s="31">
        <f>DataOut!M32</f>
        <v>29.454235244910059</v>
      </c>
      <c r="D61" s="31">
        <f>DataOut!N32</f>
        <v>16.447044722892805</v>
      </c>
      <c r="E61" s="31">
        <f>DataOut!O32</f>
        <v>70.112929948204339</v>
      </c>
      <c r="F61" s="54">
        <f>DataOut!P32</f>
        <v>27.844588344125807</v>
      </c>
      <c r="G61" s="31">
        <f>IF(ISERROR(DataOut!I32),"ND",DataOut!I32)</f>
        <v>1492.96</v>
      </c>
      <c r="H61" s="29">
        <f>IF(ISERROR(DataOut!J32),"ND",DataOut!J32)</f>
        <v>44965</v>
      </c>
      <c r="P61" s="96"/>
    </row>
    <row r="62" spans="1:16" x14ac:dyDescent="0.25">
      <c r="A62" s="29" t="s">
        <v>182</v>
      </c>
      <c r="B62" s="31">
        <f>IF(ISERROR(DataOut!F33),"ND",DataOut!F33)</f>
        <v>36.364376567932752</v>
      </c>
      <c r="C62" s="31">
        <f>DataOut!M33</f>
        <v>26.479223802475268</v>
      </c>
      <c r="D62" s="31">
        <f>DataOut!N33</f>
        <v>8.1731775853001363</v>
      </c>
      <c r="E62" s="31">
        <f>DataOut!O33</f>
        <v>63.016341726623239</v>
      </c>
      <c r="F62" s="54">
        <f>DataOut!P33</f>
        <v>26.566621191450661</v>
      </c>
      <c r="G62" s="31">
        <f>IF(ISERROR(DataOut!I33),"ND",DataOut!I33)</f>
        <v>1652.47</v>
      </c>
      <c r="H62" s="29">
        <f>IF(ISERROR(DataOut!J33),"ND",DataOut!J33)</f>
        <v>45442</v>
      </c>
      <c r="P62" s="96"/>
    </row>
    <row r="63" spans="1:16" x14ac:dyDescent="0.25">
      <c r="A63" s="29" t="s">
        <v>232</v>
      </c>
      <c r="B63" s="31">
        <f>IF(ISERROR(DataOut!F34),"ND",DataOut!F34)</f>
        <v>36.757129510165953</v>
      </c>
      <c r="C63" s="31">
        <f>DataOut!M34</f>
        <v>31.745085095770559</v>
      </c>
      <c r="D63" s="31">
        <f>DataOut!N34</f>
        <v>16.65796595893416</v>
      </c>
      <c r="E63" s="31">
        <f>DataOut!O34</f>
        <v>68.527105344950542</v>
      </c>
      <c r="F63" s="54">
        <f>DataOut!P34</f>
        <v>31.046036787546683</v>
      </c>
      <c r="G63" s="31">
        <f>IF(ISERROR(DataOut!I34),"ND",DataOut!I34)</f>
        <v>1652.38</v>
      </c>
      <c r="H63" s="29">
        <f>IF(ISERROR(DataOut!J34),"ND",DataOut!J34)</f>
        <v>44954</v>
      </c>
      <c r="P63" s="96"/>
    </row>
    <row r="64" spans="1:16" x14ac:dyDescent="0.25">
      <c r="A64" s="29" t="s">
        <v>380</v>
      </c>
      <c r="B64" s="31">
        <f>IF(ISERROR(DataOut!F35),"ND",DataOut!F35)</f>
        <v>27.575379125780554</v>
      </c>
      <c r="C64" s="31">
        <f>DataOut!M35</f>
        <v>30.897121596205743</v>
      </c>
      <c r="D64" s="31">
        <f>DataOut!N35</f>
        <v>18.464216528839998</v>
      </c>
      <c r="E64" s="31">
        <f>DataOut!O35</f>
        <v>64.694944730937507</v>
      </c>
      <c r="F64" s="54">
        <f>DataOut!P35</f>
        <v>29.197678760692778</v>
      </c>
      <c r="G64" s="31">
        <f>IF(ISERROR(DataOut!I35),"ND",DataOut!I35)</f>
        <v>1236.48</v>
      </c>
      <c r="H64" s="29">
        <f>IF(ISERROR(DataOut!J35),"ND",DataOut!J35)</f>
        <v>44840</v>
      </c>
    </row>
    <row r="65" spans="1:8" x14ac:dyDescent="0.25">
      <c r="A65" s="29" t="s">
        <v>421</v>
      </c>
      <c r="B65" s="31">
        <f>IF(ISERROR(DataOut!F36),"ND",DataOut!F36)</f>
        <v>39.603458290514276</v>
      </c>
      <c r="C65" s="31">
        <f>DataOut!M36</f>
        <v>32.794681922737844</v>
      </c>
      <c r="D65" s="31">
        <f>DataOut!N36</f>
        <v>18.779562628822234</v>
      </c>
      <c r="E65" s="31">
        <f>DataOut!O36</f>
        <v>75.860906569160448</v>
      </c>
      <c r="F65" s="54">
        <f>DataOut!P36</f>
        <v>30.630697398651151</v>
      </c>
      <c r="G65" s="31">
        <f>IF(ISERROR(DataOut!I36),"ND",DataOut!I36)</f>
        <v>1772.73</v>
      </c>
      <c r="H65" s="29">
        <f>IF(ISERROR(DataOut!J36),"ND",DataOut!J36)</f>
        <v>44762</v>
      </c>
    </row>
    <row r="66" spans="1:8" x14ac:dyDescent="0.25">
      <c r="A66" s="29" t="s">
        <v>430</v>
      </c>
      <c r="B66" s="31">
        <f>IF(ISERROR(DataOut!F37),"ND",DataOut!F37)</f>
        <v>32.706756377908604</v>
      </c>
      <c r="C66" s="31">
        <f>DataOut!M37</f>
        <v>30.408564137866776</v>
      </c>
      <c r="D66" s="31">
        <f>DataOut!N37</f>
        <v>18.538546862707921</v>
      </c>
      <c r="E66" s="31">
        <f>DataOut!O37</f>
        <v>60.404243067905838</v>
      </c>
      <c r="F66" s="54">
        <f>DataOut!P37</f>
        <v>28.554150491309912</v>
      </c>
      <c r="G66" s="31">
        <f>IF(ISERROR(DataOut!I37),"ND",DataOut!I37)</f>
        <v>1399.98</v>
      </c>
      <c r="H66" s="29">
        <f>IF(ISERROR(DataOut!J37),"ND",DataOut!J37)</f>
        <v>42804</v>
      </c>
    </row>
    <row r="67" spans="1:8" x14ac:dyDescent="0.25">
      <c r="A67" s="29" t="s">
        <v>440</v>
      </c>
      <c r="B67" s="31">
        <f>IF(ISERROR(DataOut!F38),"ND",DataOut!F38)</f>
        <v>26.14504463097801</v>
      </c>
      <c r="C67" s="31">
        <f>DataOut!M38</f>
        <v>30.874381746510981</v>
      </c>
      <c r="D67" s="31">
        <f>DataOut!N38</f>
        <v>18.153522500400513</v>
      </c>
      <c r="E67" s="31">
        <f>DataOut!O38</f>
        <v>63.457358774455528</v>
      </c>
      <c r="F67" s="54">
        <f>DataOut!P38</f>
        <v>29.561717352415027</v>
      </c>
      <c r="G67" s="31">
        <f>IF(ISERROR(DataOut!I38),"ND",DataOut!I38)</f>
        <v>1080.81</v>
      </c>
      <c r="H67" s="29">
        <f>IF(ISERROR(DataOut!J38),"ND",DataOut!J38)</f>
        <v>41339</v>
      </c>
    </row>
    <row r="68" spans="1:8" x14ac:dyDescent="0.25">
      <c r="A68" s="29" t="s">
        <v>443</v>
      </c>
      <c r="B68" s="31">
        <f>IF(ISERROR(DataOut!F39),"ND",DataOut!F39)</f>
        <v>41.865544978230389</v>
      </c>
      <c r="C68" s="31">
        <f>DataOut!M39</f>
        <v>27.588327545152243</v>
      </c>
      <c r="D68" s="31">
        <f>DataOut!N39</f>
        <v>13.334802136903949</v>
      </c>
      <c r="E68" s="31">
        <f>DataOut!O39</f>
        <v>47.589793646492765</v>
      </c>
      <c r="F68" s="54">
        <f>DataOut!P39</f>
        <v>29.802901905229795</v>
      </c>
      <c r="G68" s="31">
        <f>IF(ISERROR(DataOut!I39),"ND",DataOut!I39)</f>
        <v>1701.96</v>
      </c>
      <c r="H68" s="29">
        <f>IF(ISERROR(DataOut!J39),"ND",DataOut!J39)</f>
        <v>40653</v>
      </c>
    </row>
    <row r="69" spans="1:8" x14ac:dyDescent="0.25">
      <c r="A69" s="29" t="s">
        <v>446</v>
      </c>
      <c r="B69" s="31">
        <f>IF(ISERROR(DataOut!F40),"ND",DataOut!F40)</f>
        <v>78.966093201937525</v>
      </c>
      <c r="C69" s="31">
        <f>DataOut!M40</f>
        <v>32.829935039541148</v>
      </c>
      <c r="D69" s="31">
        <f>DataOut!N40</f>
        <v>15.08838092922138</v>
      </c>
      <c r="E69" s="31">
        <f>DataOut!O40</f>
        <v>72.576554371542144</v>
      </c>
      <c r="F69" s="54">
        <f>DataOut!P40</f>
        <v>31.436246418338108</v>
      </c>
      <c r="G69" s="31">
        <f>IF(ISERROR(DataOut!I40),"ND",DataOut!I40)</f>
        <v>3309.39</v>
      </c>
      <c r="H69" s="29">
        <f>IF(ISERROR(DataOut!J40),"ND",DataOut!J40)</f>
        <v>41909</v>
      </c>
    </row>
    <row r="70" spans="1:8" x14ac:dyDescent="0.25">
      <c r="A70" s="29" t="s">
        <v>448</v>
      </c>
      <c r="B70" s="31">
        <f>IF(ISERROR(DataOut!F41),"ND",DataOut!F41)</f>
        <v>41.097463161995549</v>
      </c>
      <c r="C70" s="31">
        <f>DataOut!M41</f>
        <v>30.054276869409112</v>
      </c>
      <c r="D70" s="31">
        <f>DataOut!N41</f>
        <v>14.601516312769025</v>
      </c>
      <c r="E70" s="31">
        <f>DataOut!O41</f>
        <v>69.300131093795812</v>
      </c>
      <c r="F70" s="54">
        <f>DataOut!P41</f>
        <v>31.048171367183727</v>
      </c>
      <c r="G70" s="31">
        <f>IF(ISERROR(DataOut!I41),"ND",DataOut!I41)</f>
        <v>1793.37</v>
      </c>
      <c r="H70" s="29">
        <f>IF(ISERROR(DataOut!J41),"ND",DataOut!J41)</f>
        <v>43637</v>
      </c>
    </row>
    <row r="71" spans="1:8" x14ac:dyDescent="0.25">
      <c r="A71" s="29" t="s">
        <v>451</v>
      </c>
      <c r="B71" s="31">
        <f>IF(ISERROR(DataOut!F42),"ND",DataOut!F42)</f>
        <v>46.823921187734143</v>
      </c>
      <c r="C71" s="31">
        <f>DataOut!M42</f>
        <v>30.780706044128976</v>
      </c>
      <c r="D71" s="31">
        <f>DataOut!N42</f>
        <v>7.635737756219684</v>
      </c>
      <c r="E71" s="31">
        <f>DataOut!O42</f>
        <v>69.053059152069054</v>
      </c>
      <c r="F71" s="54">
        <f>DataOut!P42</f>
        <v>29.382942486571466</v>
      </c>
      <c r="G71" s="31">
        <f>IF(ISERROR(DataOut!I42),"ND",DataOut!I42)</f>
        <v>2024.76</v>
      </c>
      <c r="H71" s="29">
        <f>IF(ISERROR(DataOut!J42),"ND",DataOut!J42)</f>
        <v>43242</v>
      </c>
    </row>
    <row r="72" spans="1:8" x14ac:dyDescent="0.25">
      <c r="A72" s="29" t="s">
        <v>453</v>
      </c>
      <c r="B72" s="31">
        <f>IF(ISERROR(DataOut!F43),"ND",DataOut!F43)</f>
        <v>40.55655684521664</v>
      </c>
      <c r="C72" s="31">
        <f>DataOut!M43</f>
        <v>30.919849686055652</v>
      </c>
      <c r="D72" s="31">
        <f>DataOut!N43</f>
        <v>16.07374719376007</v>
      </c>
      <c r="E72" s="31">
        <f>DataOut!O43</f>
        <v>68.540526968572891</v>
      </c>
      <c r="F72" s="54">
        <f>DataOut!P43</f>
        <v>30.562656248034045</v>
      </c>
      <c r="G72" s="31">
        <f>IF(ISERROR(DataOut!I43),"ND",DataOut!I43)</f>
        <v>1687.68</v>
      </c>
      <c r="H72" s="29">
        <f>IF(ISERROR(DataOut!J43),"ND",DataOut!J43)</f>
        <v>41613</v>
      </c>
    </row>
    <row r="73" spans="1:8" x14ac:dyDescent="0.25">
      <c r="A73" s="29" t="s">
        <v>455</v>
      </c>
      <c r="B73" s="31">
        <f>IF(ISERROR(DataOut!F44),"ND",DataOut!F44)</f>
        <v>40.528642518227052</v>
      </c>
      <c r="C73" s="31">
        <f>DataOut!M44</f>
        <v>29.177285104903241</v>
      </c>
      <c r="D73" s="31">
        <f>DataOut!N44</f>
        <v>15.606670095557782</v>
      </c>
      <c r="E73" s="31">
        <f>DataOut!O44</f>
        <v>58.402580879394456</v>
      </c>
      <c r="F73" s="54">
        <f>DataOut!P44</f>
        <v>31.268400882001735</v>
      </c>
      <c r="G73" s="31">
        <f>IF(ISERROR(DataOut!I44),"ND",DataOut!I44)</f>
        <v>1751.04</v>
      </c>
      <c r="H73" s="29">
        <f>IF(ISERROR(DataOut!J44),"ND",DataOut!J44)</f>
        <v>43205</v>
      </c>
    </row>
    <row r="74" spans="1:8" x14ac:dyDescent="0.25">
      <c r="A74" s="29" t="s">
        <v>457</v>
      </c>
      <c r="B74" s="31">
        <f>IF(ISERROR(DataOut!F45),"ND",DataOut!F45)</f>
        <v>37.869144319572719</v>
      </c>
      <c r="C74" s="31">
        <f>DataOut!M45</f>
        <v>30.417092792610077</v>
      </c>
      <c r="D74" s="31">
        <f>DataOut!N45</f>
        <v>12.349983268133345</v>
      </c>
      <c r="E74" s="31">
        <f>DataOut!O45</f>
        <v>72.04810721144365</v>
      </c>
      <c r="F74" s="54">
        <f>DataOut!P45</f>
        <v>31.083190366215767</v>
      </c>
      <c r="G74" s="31">
        <f>IF(ISERROR(DataOut!I45),"ND",DataOut!I45)</f>
        <v>1701.65</v>
      </c>
      <c r="H74" s="29">
        <f>IF(ISERROR(DataOut!J45),"ND",DataOut!J45)</f>
        <v>44935</v>
      </c>
    </row>
    <row r="75" spans="1:8" x14ac:dyDescent="0.25">
      <c r="A75" s="29" t="s">
        <v>463</v>
      </c>
      <c r="B75" s="31">
        <f>IF(ISERROR(DataOut!F46),"ND",DataOut!F46)</f>
        <v>43.368428233581952</v>
      </c>
      <c r="C75" s="31">
        <f>DataOut!M46</f>
        <v>33.360099549203078</v>
      </c>
      <c r="D75" s="31">
        <f>DataOut!N46</f>
        <v>12.632660135726683</v>
      </c>
      <c r="E75" s="31">
        <f>DataOut!O46</f>
        <v>73.50104007837227</v>
      </c>
      <c r="F75" s="54">
        <f>DataOut!P46</f>
        <v>34.033665069418852</v>
      </c>
      <c r="G75" s="31">
        <f>IF(ISERROR(DataOut!I46),"ND",DataOut!I46)</f>
        <v>1907.17</v>
      </c>
      <c r="H75" s="29">
        <f>IF(ISERROR(DataOut!J46),"ND",DataOut!J46)</f>
        <v>43976</v>
      </c>
    </row>
    <row r="76" spans="1:8" x14ac:dyDescent="0.25">
      <c r="A76" s="29" t="s">
        <v>467</v>
      </c>
      <c r="B76" s="31">
        <f>IF(ISERROR(DataOut!F47),"ND",DataOut!F47)</f>
        <v>36.329399472846866</v>
      </c>
      <c r="C76" s="31">
        <f>DataOut!M47</f>
        <v>29.495297386356036</v>
      </c>
      <c r="D76" s="31">
        <f>DataOut!N47</f>
        <v>12.26324354354551</v>
      </c>
      <c r="E76" s="31">
        <f>DataOut!O47</f>
        <v>60.024447585966392</v>
      </c>
      <c r="F76" s="54">
        <f>DataOut!P47</f>
        <v>31.789809841776748</v>
      </c>
      <c r="G76" s="31">
        <f>IF(ISERROR(DataOut!I47),"ND",DataOut!I47)</f>
        <v>1529.94</v>
      </c>
      <c r="H76" s="29">
        <f>IF(ISERROR(DataOut!J47),"ND",DataOut!J47)</f>
        <v>42113</v>
      </c>
    </row>
    <row r="77" spans="1:8" x14ac:dyDescent="0.25">
      <c r="A77" s="29" t="s">
        <v>471</v>
      </c>
      <c r="B77" s="31">
        <f>IF(ISERROR(DataOut!F48),"ND",DataOut!F48)</f>
        <v>46.569568678874163</v>
      </c>
      <c r="C77" s="31">
        <f>DataOut!M48</f>
        <v>32.563653201188828</v>
      </c>
      <c r="D77" s="31">
        <f>DataOut!N48</f>
        <v>14.051890126924848</v>
      </c>
      <c r="E77" s="31">
        <f>DataOut!O48</f>
        <v>65.934915136148263</v>
      </c>
      <c r="F77" s="54">
        <f>DataOut!P48</f>
        <v>30.959435467918986</v>
      </c>
      <c r="G77" s="31">
        <f>IF(ISERROR(DataOut!I48),"ND",DataOut!I48)</f>
        <v>1988.8</v>
      </c>
      <c r="H77" s="29">
        <f>IF(ISERROR(DataOut!J48),"ND",DataOut!J48)</f>
        <v>42706</v>
      </c>
    </row>
    <row r="78" spans="1:8" x14ac:dyDescent="0.25">
      <c r="A78" s="29" t="s">
        <v>487</v>
      </c>
      <c r="B78" s="31">
        <f>IF(ISERROR(DataOut!F49),"ND",DataOut!F49)</f>
        <v>42.595838410347731</v>
      </c>
      <c r="C78" s="31">
        <f>DataOut!M49</f>
        <v>32.18526326552707</v>
      </c>
      <c r="D78" s="31">
        <f>DataOut!N49</f>
        <v>15.060807813250808</v>
      </c>
      <c r="E78" s="31">
        <f>DataOut!O49</f>
        <v>58.721252114346839</v>
      </c>
      <c r="F78" s="54">
        <f>DataOut!P49</f>
        <v>33.528379169104738</v>
      </c>
      <c r="G78" s="31">
        <f>IF(ISERROR(DataOut!I49),"ND",DataOut!I49)</f>
        <v>1817.82</v>
      </c>
      <c r="H78" s="29">
        <f>IF(ISERROR(DataOut!J49),"ND",DataOut!J49)</f>
        <v>42676</v>
      </c>
    </row>
    <row r="79" spans="1:8" x14ac:dyDescent="0.25">
      <c r="A79" s="29" t="s">
        <v>497</v>
      </c>
      <c r="B79" s="31">
        <f>IF(ISERROR(DataOut!F50),"ND",DataOut!F50)</f>
        <v>43.887090154589806</v>
      </c>
      <c r="C79" s="31">
        <f>DataOut!M50</f>
        <v>37.039467783542257</v>
      </c>
      <c r="D79" s="31">
        <f>DataOut!N50</f>
        <v>15.902184271622211</v>
      </c>
      <c r="E79" s="31">
        <f>DataOut!O50</f>
        <v>59.446098674027681</v>
      </c>
      <c r="F79" s="54">
        <f>DataOut!P50</f>
        <v>36.492045013581688</v>
      </c>
      <c r="G79" s="31">
        <f>IF(ISERROR(DataOut!I50),"ND",DataOut!I50)</f>
        <v>1924.8</v>
      </c>
      <c r="H79" s="29">
        <f>IF(ISERROR(DataOut!J50),"ND",DataOut!J50)</f>
        <v>43858</v>
      </c>
    </row>
  </sheetData>
  <sortState ref="P2:P53">
    <sortCondition ref="P2:P53"/>
  </sortState>
  <mergeCells count="11">
    <mergeCell ref="A32:H32"/>
    <mergeCell ref="A16:J16"/>
    <mergeCell ref="A11:J11"/>
    <mergeCell ref="H12:L12"/>
    <mergeCell ref="B1:J3"/>
    <mergeCell ref="C7:J7"/>
    <mergeCell ref="F8:G8"/>
    <mergeCell ref="C9:I9"/>
    <mergeCell ref="H13:K13"/>
    <mergeCell ref="H14:K14"/>
    <mergeCell ref="J8:M10"/>
  </mergeCells>
  <dataValidations count="1">
    <dataValidation type="list" allowBlank="1" showInputMessage="1" showErrorMessage="1" sqref="C7:J7">
      <formula1>$P$2:$P$54</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selection activeCell="J23" sqref="J23"/>
    </sheetView>
  </sheetViews>
  <sheetFormatPr defaultRowHeight="15" x14ac:dyDescent="0.25"/>
  <cols>
    <col min="1" max="16384" width="9.140625" style="37"/>
  </cols>
  <sheetData>
    <row r="1" spans="1:9" ht="15" customHeight="1" x14ac:dyDescent="0.25">
      <c r="A1" s="33"/>
      <c r="B1" s="34"/>
      <c r="C1" s="35" t="s">
        <v>204</v>
      </c>
      <c r="D1" s="34"/>
      <c r="E1" s="34"/>
      <c r="F1" s="34"/>
      <c r="G1" s="34"/>
      <c r="H1" s="34"/>
      <c r="I1" s="36"/>
    </row>
    <row r="2" spans="1:9" ht="18" x14ac:dyDescent="0.25">
      <c r="A2" s="38"/>
      <c r="B2" s="39"/>
      <c r="C2" s="39"/>
      <c r="D2" s="39"/>
      <c r="E2" s="40" t="s">
        <v>205</v>
      </c>
      <c r="F2" s="39"/>
      <c r="G2" s="39"/>
      <c r="H2" s="39"/>
      <c r="I2" s="41"/>
    </row>
    <row r="3" spans="1:9" ht="18" x14ac:dyDescent="0.25">
      <c r="A3" s="38"/>
      <c r="B3" s="39"/>
      <c r="C3" s="39"/>
      <c r="D3" s="39"/>
      <c r="E3" s="40" t="s">
        <v>206</v>
      </c>
      <c r="F3" s="39"/>
      <c r="G3" s="39"/>
      <c r="H3" s="39"/>
      <c r="I3" s="41"/>
    </row>
    <row r="4" spans="1:9" x14ac:dyDescent="0.25">
      <c r="A4" s="38"/>
      <c r="B4" s="39"/>
      <c r="C4" s="39"/>
      <c r="D4" s="39"/>
      <c r="E4" s="39"/>
      <c r="F4" s="39"/>
      <c r="G4" s="39"/>
      <c r="H4" s="39"/>
      <c r="I4" s="41"/>
    </row>
    <row r="5" spans="1:9" ht="15.75" x14ac:dyDescent="0.25">
      <c r="A5" s="38"/>
      <c r="B5" s="42"/>
      <c r="C5" s="39"/>
      <c r="D5" s="39"/>
      <c r="E5" s="39"/>
      <c r="F5" s="39"/>
      <c r="G5" s="39"/>
      <c r="H5" s="39"/>
      <c r="I5" s="41"/>
    </row>
    <row r="6" spans="1:9" x14ac:dyDescent="0.25">
      <c r="A6" s="147" t="s">
        <v>207</v>
      </c>
      <c r="B6" s="148"/>
      <c r="C6" s="148"/>
      <c r="D6" s="148"/>
      <c r="E6" s="148"/>
      <c r="F6" s="148"/>
      <c r="G6" s="148"/>
      <c r="H6" s="148"/>
      <c r="I6" s="149"/>
    </row>
    <row r="7" spans="1:9" x14ac:dyDescent="0.25">
      <c r="A7" s="150"/>
      <c r="B7" s="148"/>
      <c r="C7" s="148"/>
      <c r="D7" s="148"/>
      <c r="E7" s="148"/>
      <c r="F7" s="148"/>
      <c r="G7" s="148"/>
      <c r="H7" s="148"/>
      <c r="I7" s="149"/>
    </row>
    <row r="8" spans="1:9" x14ac:dyDescent="0.25">
      <c r="A8" s="150"/>
      <c r="B8" s="148"/>
      <c r="C8" s="148"/>
      <c r="D8" s="148"/>
      <c r="E8" s="148"/>
      <c r="F8" s="148"/>
      <c r="G8" s="148"/>
      <c r="H8" s="148"/>
      <c r="I8" s="149"/>
    </row>
    <row r="9" spans="1:9" x14ac:dyDescent="0.25">
      <c r="A9" s="150"/>
      <c r="B9" s="148"/>
      <c r="C9" s="148"/>
      <c r="D9" s="148"/>
      <c r="E9" s="148"/>
      <c r="F9" s="148"/>
      <c r="G9" s="148"/>
      <c r="H9" s="148"/>
      <c r="I9" s="149"/>
    </row>
    <row r="10" spans="1:9" x14ac:dyDescent="0.25">
      <c r="A10" s="150"/>
      <c r="B10" s="148"/>
      <c r="C10" s="148"/>
      <c r="D10" s="148"/>
      <c r="E10" s="148"/>
      <c r="F10" s="148"/>
      <c r="G10" s="148"/>
      <c r="H10" s="148"/>
      <c r="I10" s="149"/>
    </row>
    <row r="11" spans="1:9" ht="15.75" x14ac:dyDescent="0.25">
      <c r="A11" s="151" t="s">
        <v>208</v>
      </c>
      <c r="B11" s="152"/>
      <c r="C11" s="152"/>
      <c r="D11" s="152"/>
      <c r="E11" s="152"/>
      <c r="F11" s="152"/>
      <c r="G11" s="152"/>
      <c r="H11" s="152"/>
      <c r="I11" s="153"/>
    </row>
    <row r="12" spans="1:9" ht="15" customHeight="1" x14ac:dyDescent="0.25">
      <c r="A12" s="141" t="s">
        <v>209</v>
      </c>
      <c r="B12" s="142"/>
      <c r="C12" s="142"/>
      <c r="D12" s="142"/>
      <c r="E12" s="142"/>
      <c r="F12" s="142"/>
      <c r="G12" s="142"/>
      <c r="H12" s="142"/>
      <c r="I12" s="143"/>
    </row>
    <row r="13" spans="1:9" x14ac:dyDescent="0.25">
      <c r="A13" s="144"/>
      <c r="B13" s="142"/>
      <c r="C13" s="142"/>
      <c r="D13" s="142"/>
      <c r="E13" s="142"/>
      <c r="F13" s="142"/>
      <c r="G13" s="142"/>
      <c r="H13" s="142"/>
      <c r="I13" s="143"/>
    </row>
    <row r="14" spans="1:9" ht="15" customHeight="1" x14ac:dyDescent="0.25">
      <c r="A14" s="141" t="s">
        <v>210</v>
      </c>
      <c r="B14" s="145"/>
      <c r="C14" s="145"/>
      <c r="D14" s="145"/>
      <c r="E14" s="145"/>
      <c r="F14" s="145"/>
      <c r="G14" s="145"/>
      <c r="H14" s="145"/>
      <c r="I14" s="146"/>
    </row>
    <row r="15" spans="1:9" x14ac:dyDescent="0.25">
      <c r="A15" s="141"/>
      <c r="B15" s="145"/>
      <c r="C15" s="145"/>
      <c r="D15" s="145"/>
      <c r="E15" s="145"/>
      <c r="F15" s="145"/>
      <c r="G15" s="145"/>
      <c r="H15" s="145"/>
      <c r="I15" s="146"/>
    </row>
    <row r="16" spans="1:9" x14ac:dyDescent="0.25">
      <c r="A16" s="141"/>
      <c r="B16" s="145"/>
      <c r="C16" s="145"/>
      <c r="D16" s="145"/>
      <c r="E16" s="145"/>
      <c r="F16" s="145"/>
      <c r="G16" s="145"/>
      <c r="H16" s="145"/>
      <c r="I16" s="146"/>
    </row>
    <row r="17" spans="1:9" x14ac:dyDescent="0.25">
      <c r="A17" s="141" t="s">
        <v>211</v>
      </c>
      <c r="B17" s="142"/>
      <c r="C17" s="142"/>
      <c r="D17" s="142"/>
      <c r="E17" s="142"/>
      <c r="F17" s="142"/>
      <c r="G17" s="142"/>
      <c r="H17" s="142"/>
      <c r="I17" s="143"/>
    </row>
    <row r="18" spans="1:9" x14ac:dyDescent="0.25">
      <c r="A18" s="144"/>
      <c r="B18" s="142"/>
      <c r="C18" s="142"/>
      <c r="D18" s="142"/>
      <c r="E18" s="142"/>
      <c r="F18" s="142"/>
      <c r="G18" s="142"/>
      <c r="H18" s="142"/>
      <c r="I18" s="143"/>
    </row>
    <row r="19" spans="1:9" x14ac:dyDescent="0.25">
      <c r="A19" s="141" t="s">
        <v>212</v>
      </c>
      <c r="B19" s="142"/>
      <c r="C19" s="142"/>
      <c r="D19" s="142"/>
      <c r="E19" s="142"/>
      <c r="F19" s="142"/>
      <c r="G19" s="142"/>
      <c r="H19" s="142"/>
      <c r="I19" s="143"/>
    </row>
    <row r="20" spans="1:9" x14ac:dyDescent="0.25">
      <c r="A20" s="144"/>
      <c r="B20" s="142"/>
      <c r="C20" s="142"/>
      <c r="D20" s="142"/>
      <c r="E20" s="142"/>
      <c r="F20" s="142"/>
      <c r="G20" s="142"/>
      <c r="H20" s="142"/>
      <c r="I20" s="143"/>
    </row>
    <row r="21" spans="1:9" x14ac:dyDescent="0.25">
      <c r="A21" s="144"/>
      <c r="B21" s="142"/>
      <c r="C21" s="142"/>
      <c r="D21" s="142"/>
      <c r="E21" s="142"/>
      <c r="F21" s="142"/>
      <c r="G21" s="142"/>
      <c r="H21" s="142"/>
      <c r="I21" s="143"/>
    </row>
    <row r="22" spans="1:9" x14ac:dyDescent="0.25">
      <c r="A22" s="141" t="s">
        <v>213</v>
      </c>
      <c r="B22" s="142"/>
      <c r="C22" s="142"/>
      <c r="D22" s="142"/>
      <c r="E22" s="142"/>
      <c r="F22" s="142"/>
      <c r="G22" s="142"/>
      <c r="H22" s="142"/>
      <c r="I22" s="143"/>
    </row>
    <row r="23" spans="1:9" x14ac:dyDescent="0.25">
      <c r="A23" s="141" t="s">
        <v>214</v>
      </c>
      <c r="B23" s="142"/>
      <c r="C23" s="142"/>
      <c r="D23" s="142"/>
      <c r="E23" s="142"/>
      <c r="F23" s="142"/>
      <c r="G23" s="142"/>
      <c r="H23" s="142"/>
      <c r="I23" s="143"/>
    </row>
    <row r="24" spans="1:9" x14ac:dyDescent="0.25">
      <c r="A24" s="144"/>
      <c r="B24" s="142"/>
      <c r="C24" s="142"/>
      <c r="D24" s="142"/>
      <c r="E24" s="142"/>
      <c r="F24" s="142"/>
      <c r="G24" s="142"/>
      <c r="H24" s="142"/>
      <c r="I24" s="143"/>
    </row>
    <row r="25" spans="1:9" x14ac:dyDescent="0.25">
      <c r="A25" s="144"/>
      <c r="B25" s="142"/>
      <c r="C25" s="142"/>
      <c r="D25" s="142"/>
      <c r="E25" s="142"/>
      <c r="F25" s="142"/>
      <c r="G25" s="142"/>
      <c r="H25" s="142"/>
      <c r="I25" s="143"/>
    </row>
    <row r="26" spans="1:9" x14ac:dyDescent="0.25">
      <c r="A26" s="144"/>
      <c r="B26" s="142"/>
      <c r="C26" s="142"/>
      <c r="D26" s="142"/>
      <c r="E26" s="142"/>
      <c r="F26" s="142"/>
      <c r="G26" s="142"/>
      <c r="H26" s="142"/>
      <c r="I26" s="143"/>
    </row>
    <row r="27" spans="1:9" x14ac:dyDescent="0.25">
      <c r="A27" s="144"/>
      <c r="B27" s="142"/>
      <c r="C27" s="142"/>
      <c r="D27" s="142"/>
      <c r="E27" s="142"/>
      <c r="F27" s="142"/>
      <c r="G27" s="142"/>
      <c r="H27" s="142"/>
      <c r="I27" s="143"/>
    </row>
    <row r="28" spans="1:9" x14ac:dyDescent="0.25">
      <c r="A28" s="141" t="s">
        <v>227</v>
      </c>
      <c r="B28" s="142"/>
      <c r="C28" s="142"/>
      <c r="D28" s="142"/>
      <c r="E28" s="142"/>
      <c r="F28" s="142"/>
      <c r="G28" s="142"/>
      <c r="H28" s="142"/>
      <c r="I28" s="143"/>
    </row>
    <row r="29" spans="1:9" x14ac:dyDescent="0.25">
      <c r="A29" s="144"/>
      <c r="B29" s="142"/>
      <c r="C29" s="142"/>
      <c r="D29" s="142"/>
      <c r="E29" s="142"/>
      <c r="F29" s="142"/>
      <c r="G29" s="142"/>
      <c r="H29" s="142"/>
      <c r="I29" s="143"/>
    </row>
    <row r="30" spans="1:9" x14ac:dyDescent="0.25">
      <c r="A30" s="45"/>
      <c r="B30" s="43"/>
      <c r="C30" s="43"/>
      <c r="D30" s="43"/>
      <c r="E30" s="43"/>
      <c r="F30" s="43"/>
      <c r="G30" s="43"/>
      <c r="H30" s="43"/>
      <c r="I30" s="44"/>
    </row>
    <row r="31" spans="1:9" ht="15" customHeight="1" x14ac:dyDescent="0.25">
      <c r="A31" s="141" t="s">
        <v>228</v>
      </c>
      <c r="B31" s="145"/>
      <c r="C31" s="145"/>
      <c r="D31" s="145"/>
      <c r="E31" s="145"/>
      <c r="F31" s="145"/>
      <c r="G31" s="145"/>
      <c r="H31" s="145"/>
      <c r="I31" s="146"/>
    </row>
    <row r="32" spans="1:9" x14ac:dyDescent="0.25">
      <c r="A32" s="141"/>
      <c r="B32" s="145"/>
      <c r="C32" s="145"/>
      <c r="D32" s="145"/>
      <c r="E32" s="145"/>
      <c r="F32" s="145"/>
      <c r="G32" s="145"/>
      <c r="H32" s="145"/>
      <c r="I32" s="146"/>
    </row>
    <row r="33" spans="1:9" x14ac:dyDescent="0.25">
      <c r="A33" s="141"/>
      <c r="B33" s="145"/>
      <c r="C33" s="145"/>
      <c r="D33" s="145"/>
      <c r="E33" s="145"/>
      <c r="F33" s="145"/>
      <c r="G33" s="145"/>
      <c r="H33" s="145"/>
      <c r="I33" s="146"/>
    </row>
    <row r="34" spans="1:9" x14ac:dyDescent="0.25">
      <c r="A34" s="159" t="s">
        <v>215</v>
      </c>
      <c r="B34" s="160"/>
      <c r="C34" s="160"/>
      <c r="D34" s="160"/>
      <c r="E34" s="160"/>
      <c r="F34" s="160"/>
      <c r="G34" s="160"/>
      <c r="H34" s="160"/>
      <c r="I34" s="161"/>
    </row>
    <row r="35" spans="1:9" x14ac:dyDescent="0.25">
      <c r="A35" s="147" t="s">
        <v>216</v>
      </c>
      <c r="B35" s="148"/>
      <c r="C35" s="148"/>
      <c r="D35" s="148"/>
      <c r="E35" s="148"/>
      <c r="F35" s="148"/>
      <c r="G35" s="148"/>
      <c r="H35" s="148"/>
      <c r="I35" s="149"/>
    </row>
    <row r="36" spans="1:9" x14ac:dyDescent="0.25">
      <c r="A36" s="150"/>
      <c r="B36" s="148"/>
      <c r="C36" s="148"/>
      <c r="D36" s="148"/>
      <c r="E36" s="148"/>
      <c r="F36" s="148"/>
      <c r="G36" s="148"/>
      <c r="H36" s="148"/>
      <c r="I36" s="149"/>
    </row>
    <row r="37" spans="1:9" x14ac:dyDescent="0.25">
      <c r="A37" s="150"/>
      <c r="B37" s="148"/>
      <c r="C37" s="148"/>
      <c r="D37" s="148"/>
      <c r="E37" s="148"/>
      <c r="F37" s="148"/>
      <c r="G37" s="148"/>
      <c r="H37" s="148"/>
      <c r="I37" s="149"/>
    </row>
    <row r="38" spans="1:9" x14ac:dyDescent="0.25">
      <c r="A38" s="150"/>
      <c r="B38" s="148"/>
      <c r="C38" s="148"/>
      <c r="D38" s="148"/>
      <c r="E38" s="148"/>
      <c r="F38" s="148"/>
      <c r="G38" s="148"/>
      <c r="H38" s="148"/>
      <c r="I38" s="149"/>
    </row>
    <row r="39" spans="1:9" x14ac:dyDescent="0.25">
      <c r="A39" s="150"/>
      <c r="B39" s="148"/>
      <c r="C39" s="148"/>
      <c r="D39" s="148"/>
      <c r="E39" s="148"/>
      <c r="F39" s="148"/>
      <c r="G39" s="148"/>
      <c r="H39" s="148"/>
      <c r="I39" s="149"/>
    </row>
    <row r="40" spans="1:9" x14ac:dyDescent="0.25">
      <c r="A40" s="150"/>
      <c r="B40" s="148"/>
      <c r="C40" s="148"/>
      <c r="D40" s="148"/>
      <c r="E40" s="148"/>
      <c r="F40" s="148"/>
      <c r="G40" s="148"/>
      <c r="H40" s="148"/>
      <c r="I40" s="149"/>
    </row>
    <row r="41" spans="1:9" x14ac:dyDescent="0.25">
      <c r="A41" s="147" t="s">
        <v>217</v>
      </c>
      <c r="B41" s="148"/>
      <c r="C41" s="148"/>
      <c r="D41" s="148"/>
      <c r="E41" s="148"/>
      <c r="F41" s="148"/>
      <c r="G41" s="148"/>
      <c r="H41" s="148"/>
      <c r="I41" s="149"/>
    </row>
    <row r="42" spans="1:9" x14ac:dyDescent="0.25">
      <c r="A42" s="150"/>
      <c r="B42" s="148"/>
      <c r="C42" s="148"/>
      <c r="D42" s="148"/>
      <c r="E42" s="148"/>
      <c r="F42" s="148"/>
      <c r="G42" s="148"/>
      <c r="H42" s="148"/>
      <c r="I42" s="149"/>
    </row>
    <row r="43" spans="1:9" x14ac:dyDescent="0.25">
      <c r="A43" s="150"/>
      <c r="B43" s="148"/>
      <c r="C43" s="148"/>
      <c r="D43" s="148"/>
      <c r="E43" s="148"/>
      <c r="F43" s="148"/>
      <c r="G43" s="148"/>
      <c r="H43" s="148"/>
      <c r="I43" s="149"/>
    </row>
    <row r="44" spans="1:9" x14ac:dyDescent="0.25">
      <c r="A44" s="150"/>
      <c r="B44" s="148"/>
      <c r="C44" s="148"/>
      <c r="D44" s="148"/>
      <c r="E44" s="148"/>
      <c r="F44" s="148"/>
      <c r="G44" s="148"/>
      <c r="H44" s="148"/>
      <c r="I44" s="149"/>
    </row>
    <row r="45" spans="1:9" x14ac:dyDescent="0.25">
      <c r="A45" s="150"/>
      <c r="B45" s="148"/>
      <c r="C45" s="148"/>
      <c r="D45" s="148"/>
      <c r="E45" s="148"/>
      <c r="F45" s="148"/>
      <c r="G45" s="148"/>
      <c r="H45" s="148"/>
      <c r="I45" s="149"/>
    </row>
    <row r="46" spans="1:9" x14ac:dyDescent="0.25">
      <c r="A46" s="147" t="s">
        <v>218</v>
      </c>
      <c r="B46" s="154"/>
      <c r="C46" s="154"/>
      <c r="D46" s="154"/>
      <c r="E46" s="154"/>
      <c r="F46" s="154"/>
      <c r="G46" s="154"/>
      <c r="H46" s="154"/>
      <c r="I46" s="155"/>
    </row>
    <row r="47" spans="1:9" x14ac:dyDescent="0.25">
      <c r="A47" s="156"/>
      <c r="B47" s="154"/>
      <c r="C47" s="154"/>
      <c r="D47" s="154"/>
      <c r="E47" s="154"/>
      <c r="F47" s="154"/>
      <c r="G47" s="154"/>
      <c r="H47" s="154"/>
      <c r="I47" s="155"/>
    </row>
    <row r="48" spans="1:9" x14ac:dyDescent="0.25">
      <c r="A48" s="156"/>
      <c r="B48" s="154"/>
      <c r="C48" s="154"/>
      <c r="D48" s="154"/>
      <c r="E48" s="154"/>
      <c r="F48" s="154"/>
      <c r="G48" s="154"/>
      <c r="H48" s="154"/>
      <c r="I48" s="155"/>
    </row>
    <row r="49" spans="1:9" x14ac:dyDescent="0.25">
      <c r="A49" s="156"/>
      <c r="B49" s="154"/>
      <c r="C49" s="154"/>
      <c r="D49" s="154"/>
      <c r="E49" s="154"/>
      <c r="F49" s="154"/>
      <c r="G49" s="154"/>
      <c r="H49" s="154"/>
      <c r="I49" s="155"/>
    </row>
    <row r="50" spans="1:9" x14ac:dyDescent="0.25">
      <c r="A50" s="46"/>
      <c r="B50" s="47"/>
      <c r="C50" s="47"/>
      <c r="D50" s="47"/>
      <c r="E50" s="47"/>
      <c r="F50" s="47"/>
      <c r="G50" s="47"/>
      <c r="H50" s="47"/>
      <c r="I50" s="48"/>
    </row>
    <row r="51" spans="1:9" x14ac:dyDescent="0.25">
      <c r="A51" s="49"/>
      <c r="B51" s="50"/>
      <c r="C51" s="50"/>
      <c r="D51" s="50"/>
      <c r="E51" s="50"/>
      <c r="F51" s="50"/>
      <c r="G51" s="50"/>
      <c r="H51" s="50"/>
      <c r="I51" s="51"/>
    </row>
    <row r="52" spans="1:9" x14ac:dyDescent="0.25">
      <c r="A52" s="157"/>
      <c r="B52" s="158"/>
      <c r="C52" s="158"/>
      <c r="D52" s="158"/>
      <c r="E52" s="158"/>
      <c r="F52" s="158"/>
      <c r="G52" s="158"/>
      <c r="H52" s="158"/>
      <c r="I52" s="158"/>
    </row>
    <row r="53" spans="1:9" x14ac:dyDescent="0.25">
      <c r="A53" s="158"/>
      <c r="B53" s="158"/>
      <c r="C53" s="158"/>
      <c r="D53" s="158"/>
      <c r="E53" s="158"/>
      <c r="F53" s="158"/>
      <c r="G53" s="158"/>
      <c r="H53" s="158"/>
      <c r="I53" s="158"/>
    </row>
    <row r="54" spans="1:9" x14ac:dyDescent="0.25">
      <c r="A54" s="158"/>
      <c r="B54" s="158"/>
      <c r="C54" s="158"/>
      <c r="D54" s="158"/>
      <c r="E54" s="158"/>
      <c r="F54" s="158"/>
      <c r="G54" s="158"/>
      <c r="H54" s="158"/>
      <c r="I54" s="158"/>
    </row>
    <row r="55" spans="1:9" x14ac:dyDescent="0.25">
      <c r="A55" s="158"/>
      <c r="B55" s="158"/>
      <c r="C55" s="158"/>
      <c r="D55" s="158"/>
      <c r="E55" s="158"/>
      <c r="F55" s="158"/>
      <c r="G55" s="158"/>
      <c r="H55" s="158"/>
      <c r="I55" s="158"/>
    </row>
    <row r="56" spans="1:9" x14ac:dyDescent="0.25">
      <c r="A56" s="157"/>
      <c r="B56" s="158"/>
      <c r="C56" s="158"/>
      <c r="D56" s="158"/>
      <c r="E56" s="158"/>
      <c r="F56" s="158"/>
      <c r="G56" s="158"/>
      <c r="H56" s="158"/>
      <c r="I56" s="158"/>
    </row>
    <row r="57" spans="1:9" x14ac:dyDescent="0.25">
      <c r="A57" s="158"/>
      <c r="B57" s="158"/>
      <c r="C57" s="158"/>
      <c r="D57" s="158"/>
      <c r="E57" s="158"/>
      <c r="F57" s="158"/>
      <c r="G57" s="158"/>
      <c r="H57" s="158"/>
      <c r="I57" s="158"/>
    </row>
    <row r="58" spans="1:9" x14ac:dyDescent="0.25">
      <c r="A58" s="158"/>
      <c r="B58" s="158"/>
      <c r="C58" s="158"/>
      <c r="D58" s="158"/>
      <c r="E58" s="158"/>
      <c r="F58" s="158"/>
      <c r="G58" s="158"/>
      <c r="H58" s="158"/>
      <c r="I58" s="158"/>
    </row>
    <row r="59" spans="1:9" x14ac:dyDescent="0.25">
      <c r="A59" s="52"/>
    </row>
  </sheetData>
  <mergeCells count="16">
    <mergeCell ref="A46:I49"/>
    <mergeCell ref="A52:I55"/>
    <mergeCell ref="A56:I58"/>
    <mergeCell ref="A22:I22"/>
    <mergeCell ref="A23:I27"/>
    <mergeCell ref="A28:I29"/>
    <mergeCell ref="A34:I34"/>
    <mergeCell ref="A35:I40"/>
    <mergeCell ref="A41:I45"/>
    <mergeCell ref="A19:I21"/>
    <mergeCell ref="A31:I33"/>
    <mergeCell ref="A6:I10"/>
    <mergeCell ref="A11:I11"/>
    <mergeCell ref="A12:I13"/>
    <mergeCell ref="A14:I16"/>
    <mergeCell ref="A17:I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74"/>
  <sheetViews>
    <sheetView workbookViewId="0">
      <selection activeCell="C6" sqref="C6:C50"/>
    </sheetView>
  </sheetViews>
  <sheetFormatPr defaultRowHeight="15" x14ac:dyDescent="0.25"/>
  <cols>
    <col min="3" max="4" width="9.140625" style="79"/>
    <col min="38" max="40" width="13" customWidth="1"/>
  </cols>
  <sheetData>
    <row r="1" spans="1:51" x14ac:dyDescent="0.25">
      <c r="L1" s="21" t="s">
        <v>438</v>
      </c>
      <c r="V1" s="21" t="s">
        <v>438</v>
      </c>
      <c r="AC1" s="25" t="s">
        <v>0</v>
      </c>
      <c r="AD1" s="25" t="s">
        <v>32</v>
      </c>
      <c r="AH1" s="21" t="s">
        <v>437</v>
      </c>
      <c r="AI1" s="21"/>
      <c r="AJ1" s="21"/>
      <c r="AK1" s="21"/>
      <c r="AL1" s="21"/>
      <c r="AM1" s="21"/>
      <c r="AN1" s="21"/>
    </row>
    <row r="2" spans="1:51" ht="15.75" thickBot="1" x14ac:dyDescent="0.3">
      <c r="A2" t="str">
        <f>VLOOKUP('Hand Rub Report'!C7,DataOut!AC:AD,2,FALSE)</f>
        <v>H24</v>
      </c>
      <c r="B2" t="s">
        <v>148</v>
      </c>
      <c r="G2" s="27" t="s">
        <v>184</v>
      </c>
      <c r="H2" s="26">
        <v>50</v>
      </c>
      <c r="I2" s="26"/>
      <c r="AC2" s="101" t="s">
        <v>1</v>
      </c>
      <c r="AD2" s="101" t="s">
        <v>88</v>
      </c>
    </row>
    <row r="3" spans="1:51" ht="45.75" thickBot="1" x14ac:dyDescent="0.3">
      <c r="N3">
        <v>0.05</v>
      </c>
      <c r="O3">
        <v>0.95</v>
      </c>
      <c r="P3">
        <v>0.5</v>
      </c>
      <c r="W3">
        <v>0.05</v>
      </c>
      <c r="X3">
        <v>0.95</v>
      </c>
      <c r="Y3">
        <v>0.5</v>
      </c>
      <c r="AC3" s="101" t="s">
        <v>2</v>
      </c>
      <c r="AD3" s="101" t="s">
        <v>40</v>
      </c>
      <c r="AH3">
        <v>0</v>
      </c>
      <c r="AI3">
        <v>1</v>
      </c>
      <c r="AK3" s="124"/>
      <c r="AL3" s="125" t="s">
        <v>432</v>
      </c>
      <c r="AM3" s="125" t="s">
        <v>433</v>
      </c>
      <c r="AN3" s="125" t="s">
        <v>434</v>
      </c>
      <c r="AU3" t="s">
        <v>462</v>
      </c>
      <c r="AV3" t="s">
        <v>458</v>
      </c>
      <c r="AW3" t="s">
        <v>460</v>
      </c>
      <c r="AX3" t="s">
        <v>461</v>
      </c>
      <c r="AY3" t="s">
        <v>459</v>
      </c>
    </row>
    <row r="4" spans="1:51" x14ac:dyDescent="0.25">
      <c r="B4" t="s">
        <v>149</v>
      </c>
      <c r="E4" t="s">
        <v>178</v>
      </c>
      <c r="F4" t="s">
        <v>179</v>
      </c>
      <c r="G4" t="s">
        <v>180</v>
      </c>
      <c r="H4" s="26" t="s">
        <v>181</v>
      </c>
      <c r="I4" t="s">
        <v>223</v>
      </c>
      <c r="J4" t="s">
        <v>224</v>
      </c>
      <c r="K4" t="s">
        <v>186</v>
      </c>
      <c r="L4" t="s">
        <v>185</v>
      </c>
      <c r="M4" t="s">
        <v>191</v>
      </c>
      <c r="N4" t="s">
        <v>192</v>
      </c>
      <c r="O4" t="s">
        <v>193</v>
      </c>
      <c r="P4" t="s">
        <v>194</v>
      </c>
      <c r="T4" t="s">
        <v>186</v>
      </c>
      <c r="U4" t="s">
        <v>185</v>
      </c>
      <c r="V4" t="s">
        <v>191</v>
      </c>
      <c r="W4" t="s">
        <v>192</v>
      </c>
      <c r="X4" t="s">
        <v>193</v>
      </c>
      <c r="Y4" t="s">
        <v>194</v>
      </c>
      <c r="Z4" t="s">
        <v>179</v>
      </c>
      <c r="AA4" t="s">
        <v>223</v>
      </c>
      <c r="AB4" t="s">
        <v>224</v>
      </c>
      <c r="AC4" s="101" t="s">
        <v>386</v>
      </c>
      <c r="AD4" s="101" t="s">
        <v>57</v>
      </c>
      <c r="AK4" s="126">
        <v>2006</v>
      </c>
      <c r="AL4" s="127">
        <v>52</v>
      </c>
      <c r="AM4" s="127">
        <v>10</v>
      </c>
      <c r="AN4" s="127" t="s">
        <v>435</v>
      </c>
      <c r="AP4" s="98" t="s">
        <v>435</v>
      </c>
      <c r="AQ4" s="79">
        <f>COUNTIF(DataByYear!D:D,DataOut!AK4)</f>
        <v>0</v>
      </c>
      <c r="AS4">
        <f>FIND(" - ",AN4,1)</f>
        <v>4</v>
      </c>
      <c r="AT4">
        <f>AK4</f>
        <v>2006</v>
      </c>
      <c r="AU4">
        <f>AM4</f>
        <v>10</v>
      </c>
      <c r="AV4">
        <f>MID(AN4,1,AS4-1)+0</f>
        <v>0.5</v>
      </c>
      <c r="AW4">
        <f t="shared" ref="AW4:AW15" si="0">AY4-AV4</f>
        <v>28.5</v>
      </c>
      <c r="AX4" s="67">
        <v>13.2</v>
      </c>
      <c r="AY4" s="79">
        <f t="shared" ref="AY4:AY15" si="1">MID(AN4,AS4+3,100)+0</f>
        <v>29</v>
      </c>
    </row>
    <row r="5" spans="1:51" x14ac:dyDescent="0.25">
      <c r="A5" t="str">
        <f t="shared" ref="A5:A50" si="2">$A$2&amp;B5</f>
        <v>H242008Q1</v>
      </c>
      <c r="B5" t="s">
        <v>150</v>
      </c>
      <c r="C5" s="79" t="str">
        <f>MID(B5,1,4)</f>
        <v>2008</v>
      </c>
      <c r="D5" s="79" t="str">
        <f>MID(B5,5,2)</f>
        <v>Q1</v>
      </c>
      <c r="E5">
        <f>M5</f>
        <v>18.363723648859203</v>
      </c>
      <c r="F5">
        <f>IF(H5=0,"",H5)</f>
        <v>17.422589577913904</v>
      </c>
      <c r="G5">
        <f>IF(ISERROR(H5),$H$2,0)</f>
        <v>0</v>
      </c>
      <c r="H5">
        <f>VLOOKUP($A5,DataByQuarter!$A:$J,9,FALSE)</f>
        <v>17.422589577913904</v>
      </c>
      <c r="I5">
        <f>VLOOKUP($A5,DataByQuarter!$A:$J,6,FALSE)</f>
        <v>830.5</v>
      </c>
      <c r="J5">
        <f>VLOOKUP($A5,DataByQuarter!$A:$J,7,FALSE)</f>
        <v>47668</v>
      </c>
      <c r="K5">
        <f>SUMIF(DataByQuarter!B:B,DataOut!B5,DataByQuarter!F:F)</f>
        <v>17443.04</v>
      </c>
      <c r="L5">
        <f>SUMIF(DataByQuarter!B:B,DataOut!B5,DataByQuarter!G:G)</f>
        <v>949864</v>
      </c>
      <c r="M5">
        <f>K5/L5*1000</f>
        <v>18.363723648859203</v>
      </c>
      <c r="N5">
        <f t="array" ref="N5">PERCENTILE(IF(DataByQuarter!$B:$B=DataOut!$B5,DataByQuarter!$I:$I),N$3)</f>
        <v>5.395803711986435</v>
      </c>
      <c r="O5">
        <f t="array" ref="O5">PERCENTILE(IF(DataByQuarter!$B:$B=DataOut!$B5,DataByQuarter!$I:$I),O$3)</f>
        <v>35.059333638958307</v>
      </c>
      <c r="P5">
        <f t="array" ref="P5">PERCENTILE(IF(DataByQuarter!$B:$B=DataOut!$B5,DataByQuarter!$I:$I),P$3)</f>
        <v>17.421203438395416</v>
      </c>
      <c r="Q5" t="str">
        <f>$A$2&amp;S5</f>
        <v>H242008</v>
      </c>
      <c r="R5" t="str">
        <f>S5&amp;""</f>
        <v>2008</v>
      </c>
      <c r="S5" s="28">
        <v>2008</v>
      </c>
      <c r="T5">
        <f>SUMIF(DataByQuarter!D:D,S5,DataByQuarter!F:F)</f>
        <v>75845.799999999974</v>
      </c>
      <c r="U5">
        <f>SUMIF(DataByQuarter!D:D,S5,DataByQuarter!G:G)</f>
        <v>3723747</v>
      </c>
      <c r="V5">
        <f>T5/U5*1000</f>
        <v>20.36813994076396</v>
      </c>
      <c r="W5">
        <f t="array" ref="W5">PERCENTILE(IF(DataByYear!$B:$B=$R5,DataByYear!$G:$G),W$3)</f>
        <v>8.528645915102798</v>
      </c>
      <c r="X5">
        <f t="array" ref="X5">PERCENTILE(IF(DataByYear!$B:$B=$R5,DataByYear!$G:$G),X$3)</f>
        <v>32.425621598775301</v>
      </c>
      <c r="Y5">
        <f t="array" ref="Y5">PERCENTILE(IF(DataByYear!$B:$B=$R5,DataByYear!$G:$G),Y$3)</f>
        <v>18.080166777219748</v>
      </c>
      <c r="Z5">
        <f>VLOOKUP($Q5,DataByYear!$A:$G,7,FALSE)</f>
        <v>19.697132541686667</v>
      </c>
      <c r="AA5">
        <f>VLOOKUP($Q5,DataByYear!$A:$G,5,FALSE)</f>
        <v>3775.31</v>
      </c>
      <c r="AB5">
        <f>VLOOKUP($Q5,DataByYear!$A:$G,6,FALSE)</f>
        <v>191668</v>
      </c>
      <c r="AC5" s="101" t="s">
        <v>3</v>
      </c>
      <c r="AD5" s="101" t="s">
        <v>72</v>
      </c>
      <c r="AJ5" s="79"/>
      <c r="AK5" s="126">
        <v>2007</v>
      </c>
      <c r="AL5" s="128">
        <v>50</v>
      </c>
      <c r="AM5" s="128">
        <v>15</v>
      </c>
      <c r="AN5" s="128" t="s">
        <v>436</v>
      </c>
      <c r="AP5" s="99" t="s">
        <v>436</v>
      </c>
      <c r="AQ5" s="79">
        <f>COUNTIF(DataByYear!D:D,DataOut!AK5)</f>
        <v>0</v>
      </c>
      <c r="AS5" s="79">
        <f t="shared" ref="AS5:AS15" si="3">FIND(" - ",AN5,1)</f>
        <v>4</v>
      </c>
      <c r="AT5" s="79">
        <f t="shared" ref="AT5:AT15" si="4">AK5</f>
        <v>2007</v>
      </c>
      <c r="AU5" s="79">
        <f t="shared" ref="AU5:AU14" si="5">AM5</f>
        <v>15</v>
      </c>
      <c r="AV5" s="79">
        <f t="shared" ref="AV5:AV15" si="6">MID(AN5,1,AS5-1)+0</f>
        <v>5.2</v>
      </c>
      <c r="AW5" s="79">
        <f t="shared" si="0"/>
        <v>41.9</v>
      </c>
      <c r="AX5" s="67">
        <v>17.7</v>
      </c>
      <c r="AY5" s="79">
        <f t="shared" si="1"/>
        <v>47.1</v>
      </c>
    </row>
    <row r="6" spans="1:51" x14ac:dyDescent="0.25">
      <c r="A6" t="str">
        <f t="shared" si="2"/>
        <v>H242008Q2</v>
      </c>
      <c r="B6" t="s">
        <v>151</v>
      </c>
      <c r="C6" s="79" t="str">
        <f>IF(MID(B6,1,4) = MID(B5,1,4),"",MID(B6,1,4))</f>
        <v/>
      </c>
      <c r="D6" s="79" t="str">
        <f t="shared" ref="D6:D50" si="7">MID(B6,5,2)</f>
        <v>Q2</v>
      </c>
      <c r="E6">
        <f t="shared" ref="E6:E33" si="8">M6</f>
        <v>20.911227321924198</v>
      </c>
      <c r="F6">
        <f t="shared" ref="F6:F33" si="9">IF(H6=0,"",H6)</f>
        <v>19.785428613750344</v>
      </c>
      <c r="G6">
        <f t="shared" ref="G6:G33" si="10">IF(ISERROR(H6),$H$2,0)</f>
        <v>0</v>
      </c>
      <c r="H6">
        <f>VLOOKUP(A6,DataByQuarter!A:J,9,FALSE)</f>
        <v>19.785428613750344</v>
      </c>
      <c r="I6">
        <f>VLOOKUP($A6,DataByQuarter!$A:$J,6,FALSE)</f>
        <v>935</v>
      </c>
      <c r="J6">
        <f>VLOOKUP($A6,DataByQuarter!$A:$J,7,FALSE)</f>
        <v>47257</v>
      </c>
      <c r="K6">
        <f>SUMIF(DataByQuarter!B:B,DataOut!B6,DataByQuarter!F:F)</f>
        <v>19513.730000000003</v>
      </c>
      <c r="L6">
        <f>SUMIF(DataByQuarter!B:B,DataOut!B6,DataByQuarter!G:G)</f>
        <v>933170</v>
      </c>
      <c r="M6">
        <f t="shared" ref="M6:M33" si="11">K6/L6*1000</f>
        <v>20.911227321924198</v>
      </c>
      <c r="N6">
        <f t="array" ref="N6">PERCENTILE(IF(DataByQuarter!$B:$B=DataOut!$B6,DataByQuarter!$I:$I),N$3)</f>
        <v>7.9504696676640352</v>
      </c>
      <c r="O6">
        <f t="array" ref="O6">PERCENTILE(IF(DataByQuarter!$B:$B=DataOut!$B6,DataByQuarter!$I:$I),O$3)</f>
        <v>34.867499864740573</v>
      </c>
      <c r="P6">
        <f t="array" ref="P6">PERCENTILE(IF(DataByQuarter!$B:$B=DataOut!$B6,DataByQuarter!$I:$I),P$3)</f>
        <v>18.620440592271578</v>
      </c>
      <c r="Q6" t="str">
        <f t="shared" ref="Q6:Q11" si="12">$A$2&amp;S6</f>
        <v>H242009</v>
      </c>
      <c r="R6" t="str">
        <f t="shared" ref="R6:R11" si="13">S6&amp;""</f>
        <v>2009</v>
      </c>
      <c r="S6" s="28">
        <v>2009</v>
      </c>
      <c r="T6">
        <f>SUMIF(DataByQuarter!D:D,S6,DataByQuarter!F:F)</f>
        <v>87686.349999999962</v>
      </c>
      <c r="U6">
        <f>SUMIF(DataByQuarter!D:D,S6,DataByQuarter!G:G)</f>
        <v>3516799</v>
      </c>
      <c r="V6">
        <f t="shared" ref="V6:V11" si="14">T6/U6*1000</f>
        <v>24.933568850537082</v>
      </c>
      <c r="W6">
        <f t="array" ref="W6">PERCENTILE(IF(DataByYear!$B:$B=$R6,DataByYear!$G:$G),W$3)</f>
        <v>9.5280269869652106</v>
      </c>
      <c r="X6">
        <f t="array" ref="X6">PERCENTILE(IF(DataByYear!$B:$B=$R6,DataByYear!$G:$G),X$3)</f>
        <v>35.176983954150373</v>
      </c>
      <c r="Y6">
        <f t="array" ref="Y6">PERCENTILE(IF(DataByYear!$B:$B=$R6,DataByYear!$G:$G),Y$3)</f>
        <v>20.321824916355613</v>
      </c>
      <c r="Z6">
        <f>VLOOKUP(Q6,DataByYear!A:G,7,FALSE)</f>
        <v>28.66761729579585</v>
      </c>
      <c r="AA6">
        <f>VLOOKUP($Q6,DataByYear!$A:$G,5,FALSE)</f>
        <v>5408.0599999999995</v>
      </c>
      <c r="AB6">
        <f>VLOOKUP($Q6,DataByYear!$A:$G,6,FALSE)</f>
        <v>188647</v>
      </c>
      <c r="AC6" s="101" t="s">
        <v>387</v>
      </c>
      <c r="AD6" s="101" t="s">
        <v>62</v>
      </c>
      <c r="AH6" s="79">
        <f t="array" ref="AH6">PERCENTILE(IF(DataByYear!$B:$B=$R5,DataByYear!$G:$G),AH$3)</f>
        <v>5.8853920974009934</v>
      </c>
      <c r="AI6" s="79">
        <f t="array" ref="AI6">PERCENTILE(IF(DataByYear!$B:$B=$R5,DataByYear!$G:$G),AI$3)</f>
        <v>67.045995738814398</v>
      </c>
      <c r="AJ6" s="79"/>
      <c r="AK6" s="126">
        <v>2008</v>
      </c>
      <c r="AL6" s="128">
        <v>50</v>
      </c>
      <c r="AM6" s="128">
        <v>18.100000000000001</v>
      </c>
      <c r="AN6" s="128" t="str">
        <f>AP6</f>
        <v>5.9 - 67.0</v>
      </c>
      <c r="AP6" s="79" t="str">
        <f t="shared" ref="AP6:AP15" si="15">FIXED(AH6,1) &amp;" - "&amp;FIXED(AI6,1)</f>
        <v>5.9 - 67.0</v>
      </c>
      <c r="AQ6" s="79">
        <f>COUNTIF(DataByYear!D:D,DataOut!AK6)</f>
        <v>49</v>
      </c>
      <c r="AR6" s="100">
        <f t="shared" ref="AR6:AR12" si="16">(AM6-AM5)/AM5</f>
        <v>0.20666666666666675</v>
      </c>
      <c r="AS6" s="79">
        <f t="shared" si="3"/>
        <v>4</v>
      </c>
      <c r="AT6" s="79">
        <f t="shared" si="4"/>
        <v>2008</v>
      </c>
      <c r="AU6" s="79">
        <f t="shared" si="5"/>
        <v>18.100000000000001</v>
      </c>
      <c r="AV6" s="79">
        <f t="shared" si="6"/>
        <v>5.9</v>
      </c>
      <c r="AW6" s="79">
        <f t="shared" si="0"/>
        <v>61.1</v>
      </c>
      <c r="AX6" s="67">
        <v>20.6</v>
      </c>
      <c r="AY6" s="79">
        <f t="shared" si="1"/>
        <v>67</v>
      </c>
    </row>
    <row r="7" spans="1:51" x14ac:dyDescent="0.25">
      <c r="A7" t="str">
        <f t="shared" si="2"/>
        <v>H242008Q3</v>
      </c>
      <c r="B7" t="s">
        <v>152</v>
      </c>
      <c r="C7" s="79" t="str">
        <f t="shared" ref="C7:C50" si="17">IF(MID(B7,1,4) = MID(B6,1,4),"",MID(B7,1,4))</f>
        <v/>
      </c>
      <c r="D7" s="79" t="str">
        <f t="shared" si="7"/>
        <v>Q3</v>
      </c>
      <c r="E7">
        <f t="shared" si="8"/>
        <v>20.360246642668567</v>
      </c>
      <c r="F7">
        <f t="shared" si="9"/>
        <v>21.077204567919409</v>
      </c>
      <c r="G7">
        <f t="shared" si="10"/>
        <v>0</v>
      </c>
      <c r="H7">
        <f>VLOOKUP(A7,DataByQuarter!A:J,9,FALSE)</f>
        <v>21.077204567919409</v>
      </c>
      <c r="I7">
        <f>VLOOKUP($A7,DataByQuarter!$A:$J,6,FALSE)</f>
        <v>1002.1999999999999</v>
      </c>
      <c r="J7">
        <f>VLOOKUP($A7,DataByQuarter!$A:$J,7,FALSE)</f>
        <v>47549</v>
      </c>
      <c r="K7">
        <f>SUMIF(DataByQuarter!B:B,DataOut!B7,DataByQuarter!F:F)</f>
        <v>18501.010000000002</v>
      </c>
      <c r="L7">
        <f>SUMIF(DataByQuarter!B:B,DataOut!B7,DataByQuarter!G:G)</f>
        <v>908683</v>
      </c>
      <c r="M7">
        <f t="shared" si="11"/>
        <v>20.360246642668567</v>
      </c>
      <c r="N7">
        <f t="array" ref="N7">PERCENTILE(IF(DataByQuarter!$B:$B=DataOut!$B7,DataByQuarter!$I:$I),N$3)</f>
        <v>8.1497101110367467</v>
      </c>
      <c r="O7">
        <f t="array" ref="O7">PERCENTILE(IF(DataByQuarter!$B:$B=DataOut!$B7,DataByQuarter!$I:$I),O$3)</f>
        <v>34.021958332078363</v>
      </c>
      <c r="P7">
        <f t="array" ref="P7">PERCENTILE(IF(DataByQuarter!$B:$B=DataOut!$B7,DataByQuarter!$I:$I),P$3)</f>
        <v>18.454449923207502</v>
      </c>
      <c r="Q7" t="str">
        <f t="shared" si="12"/>
        <v>H242010</v>
      </c>
      <c r="R7" t="str">
        <f t="shared" si="13"/>
        <v>2010</v>
      </c>
      <c r="S7" s="28">
        <v>2010</v>
      </c>
      <c r="T7">
        <f>SUMIF(DataByQuarter!D:D,S7,DataByQuarter!F:F)</f>
        <v>70611.860000000015</v>
      </c>
      <c r="U7">
        <f>SUMIF(DataByQuarter!D:D,S7,DataByQuarter!G:G)</f>
        <v>3277917</v>
      </c>
      <c r="V7">
        <f t="shared" si="14"/>
        <v>21.541686381930969</v>
      </c>
      <c r="W7">
        <f t="array" ref="W7">PERCENTILE(IF(DataByYear!$B:$B=$R7,DataByYear!$G:$G),W$3)</f>
        <v>6.1882632444107752</v>
      </c>
      <c r="X7">
        <f t="array" ref="X7">PERCENTILE(IF(DataByYear!$B:$B=$R7,DataByYear!$G:$G),X$3)</f>
        <v>34.774157207999835</v>
      </c>
      <c r="Y7">
        <f t="array" ref="Y7">PERCENTILE(IF(DataByYear!$B:$B=$R7,DataByYear!$G:$G),Y$3)</f>
        <v>18.756183745583041</v>
      </c>
      <c r="Z7">
        <f>VLOOKUP(Q7,DataByYear!A:G,7,FALSE)</f>
        <v>26.028491971316235</v>
      </c>
      <c r="AA7">
        <f>VLOOKUP($Q7,DataByYear!$A:$G,5,FALSE)</f>
        <v>4885.6000000000004</v>
      </c>
      <c r="AB7">
        <f>VLOOKUP($Q7,DataByYear!$A:$G,6,FALSE)</f>
        <v>187702</v>
      </c>
      <c r="AC7" s="101" t="s">
        <v>6</v>
      </c>
      <c r="AD7" s="101" t="s">
        <v>46</v>
      </c>
      <c r="AH7" s="79">
        <f t="array" ref="AH7">PERCENTILE(IF(DataByYear!$B:$B=$R6,DataByYear!$G:$G),AH$3)</f>
        <v>4.0852057192880071</v>
      </c>
      <c r="AI7" s="79">
        <f t="array" ref="AI7">PERCENTILE(IF(DataByYear!$B:$B=$R6,DataByYear!$G:$G),AI$3)</f>
        <v>47.695930853646693</v>
      </c>
      <c r="AJ7" s="79"/>
      <c r="AK7" s="126">
        <v>2009</v>
      </c>
      <c r="AL7" s="128">
        <f>AQ7</f>
        <v>49</v>
      </c>
      <c r="AM7" s="128">
        <f>ROUND(Y6,1)</f>
        <v>20.3</v>
      </c>
      <c r="AN7" s="128" t="str">
        <f t="shared" ref="AN7:AN13" si="18">AP7</f>
        <v>4.1 - 47.7</v>
      </c>
      <c r="AP7" s="79" t="str">
        <f t="shared" si="15"/>
        <v>4.1 - 47.7</v>
      </c>
      <c r="AQ7" s="79">
        <f>COUNTIF(DataByYear!D:D,DataOut!AK7)</f>
        <v>49</v>
      </c>
      <c r="AR7" s="100">
        <f t="shared" si="16"/>
        <v>0.1215469613259668</v>
      </c>
      <c r="AS7" s="79">
        <f t="shared" si="3"/>
        <v>4</v>
      </c>
      <c r="AT7" s="79">
        <f t="shared" si="4"/>
        <v>2009</v>
      </c>
      <c r="AU7" s="79">
        <f t="shared" si="5"/>
        <v>20.3</v>
      </c>
      <c r="AV7" s="79">
        <f t="shared" si="6"/>
        <v>4.0999999999999996</v>
      </c>
      <c r="AW7" s="79">
        <f t="shared" si="0"/>
        <v>43.6</v>
      </c>
      <c r="AX7" s="67">
        <v>24.933568850537082</v>
      </c>
      <c r="AY7" s="79">
        <f t="shared" si="1"/>
        <v>47.7</v>
      </c>
    </row>
    <row r="8" spans="1:51" x14ac:dyDescent="0.25">
      <c r="A8" t="str">
        <f t="shared" si="2"/>
        <v>H242008Q4</v>
      </c>
      <c r="B8" t="s">
        <v>153</v>
      </c>
      <c r="C8" s="79" t="str">
        <f t="shared" si="17"/>
        <v/>
      </c>
      <c r="D8" s="79" t="str">
        <f t="shared" si="7"/>
        <v>Q4</v>
      </c>
      <c r="E8">
        <f t="shared" si="8"/>
        <v>21.874853813718449</v>
      </c>
      <c r="F8">
        <f t="shared" si="9"/>
        <v>20.482375899499939</v>
      </c>
      <c r="G8">
        <f t="shared" si="10"/>
        <v>0</v>
      </c>
      <c r="H8">
        <f>VLOOKUP(A8,DataByQuarter!A:J,9,FALSE)</f>
        <v>20.482375899499939</v>
      </c>
      <c r="I8">
        <f>VLOOKUP($A8,DataByQuarter!$A:$J,6,FALSE)</f>
        <v>1007.61</v>
      </c>
      <c r="J8">
        <f>VLOOKUP($A8,DataByQuarter!$A:$J,7,FALSE)</f>
        <v>49194</v>
      </c>
      <c r="K8">
        <f>SUMIF(DataByQuarter!B:B,DataOut!B8,DataByQuarter!F:F)</f>
        <v>20388.020000000008</v>
      </c>
      <c r="L8">
        <f>SUMIF(DataByQuarter!B:B,DataOut!B8,DataByQuarter!G:G)</f>
        <v>932030</v>
      </c>
      <c r="M8">
        <f t="shared" si="11"/>
        <v>21.874853813718449</v>
      </c>
      <c r="N8">
        <f t="array" ref="N8">PERCENTILE(IF(DataByQuarter!$B:$B=DataOut!$B8,DataByQuarter!$I:$I),N$3)</f>
        <v>7.7970277986676351</v>
      </c>
      <c r="O8">
        <f t="array" ref="O8">PERCENTILE(IF(DataByQuarter!$B:$B=DataOut!$B8,DataByQuarter!$I:$I),O$3)</f>
        <v>39.117960716146889</v>
      </c>
      <c r="P8">
        <f t="array" ref="P8">PERCENTILE(IF(DataByQuarter!$B:$B=DataOut!$B8,DataByQuarter!$I:$I),P$3)</f>
        <v>18.639013148976549</v>
      </c>
      <c r="Q8" t="str">
        <f t="shared" si="12"/>
        <v>H242011</v>
      </c>
      <c r="R8" t="str">
        <f t="shared" si="13"/>
        <v>2011</v>
      </c>
      <c r="S8" s="28">
        <v>2011</v>
      </c>
      <c r="T8">
        <f>SUMIF(DataByQuarter!D:D,S8,DataByQuarter!F:F)</f>
        <v>97625.310000000027</v>
      </c>
      <c r="U8">
        <f>SUMIF(DataByQuarter!D:D,S8,DataByQuarter!G:G)</f>
        <v>3211483</v>
      </c>
      <c r="V8">
        <f t="shared" si="14"/>
        <v>30.398825091087211</v>
      </c>
      <c r="W8">
        <f t="array" ref="W8">PERCENTILE(IF(DataByYear!$B:$B=$R8,DataByYear!$G:$G),W$3)</f>
        <v>12.911090297880438</v>
      </c>
      <c r="X8">
        <f t="array" ref="X8">PERCENTILE(IF(DataByYear!$B:$B=$R8,DataByYear!$G:$G),X$3)</f>
        <v>43.419943143686645</v>
      </c>
      <c r="Y8">
        <f t="array" ref="Y8">PERCENTILE(IF(DataByYear!$B:$B=$R8,DataByYear!$G:$G),Y$3)</f>
        <v>21.297346577477182</v>
      </c>
      <c r="Z8">
        <f>VLOOKUP(Q8,DataByYear!A:G,7,FALSE)</f>
        <v>31.648285434532333</v>
      </c>
      <c r="AA8">
        <f>VLOOKUP($Q8,DataByYear!$A:$G,5,FALSE)</f>
        <v>5882.72</v>
      </c>
      <c r="AB8">
        <f>VLOOKUP($Q8,DataByYear!$A:$G,6,FALSE)</f>
        <v>185878</v>
      </c>
      <c r="AC8" s="101" t="s">
        <v>450</v>
      </c>
      <c r="AD8" s="101" t="s">
        <v>43</v>
      </c>
      <c r="AH8" s="79">
        <f t="array" ref="AH8">PERCENTILE(IF(DataByYear!$B:$B=$R7,DataByYear!$G:$G),AH$3)</f>
        <v>4.2210036403852351</v>
      </c>
      <c r="AI8" s="79">
        <f t="array" ref="AI8">PERCENTILE(IF(DataByYear!$B:$B=$R7,DataByYear!$G:$G),AI$3)</f>
        <v>36.441431615685353</v>
      </c>
      <c r="AJ8" s="79"/>
      <c r="AK8" s="126">
        <v>2010</v>
      </c>
      <c r="AL8" s="128">
        <f t="shared" ref="AL8:AL12" si="19">AQ8</f>
        <v>45</v>
      </c>
      <c r="AM8" s="128">
        <f t="shared" ref="AM8:AM12" si="20">ROUND(Y7,1)</f>
        <v>18.8</v>
      </c>
      <c r="AN8" s="128" t="str">
        <f t="shared" si="18"/>
        <v>4.2 - 36.4</v>
      </c>
      <c r="AP8" s="79" t="str">
        <f t="shared" si="15"/>
        <v>4.2 - 36.4</v>
      </c>
      <c r="AQ8" s="79">
        <f>COUNTIF(DataByYear!D:D,DataOut!AK8)</f>
        <v>45</v>
      </c>
      <c r="AR8" s="100">
        <f t="shared" si="16"/>
        <v>-7.389162561576354E-2</v>
      </c>
      <c r="AS8" s="79">
        <f t="shared" si="3"/>
        <v>4</v>
      </c>
      <c r="AT8" s="79">
        <f t="shared" si="4"/>
        <v>2010</v>
      </c>
      <c r="AU8" s="79">
        <f t="shared" si="5"/>
        <v>18.8</v>
      </c>
      <c r="AV8" s="79">
        <f t="shared" si="6"/>
        <v>4.2</v>
      </c>
      <c r="AW8" s="79">
        <f t="shared" si="0"/>
        <v>32.199999999999996</v>
      </c>
      <c r="AX8" s="67">
        <v>21.541686381930969</v>
      </c>
      <c r="AY8" s="79">
        <f t="shared" si="1"/>
        <v>36.4</v>
      </c>
    </row>
    <row r="9" spans="1:51" x14ac:dyDescent="0.25">
      <c r="A9" t="str">
        <f t="shared" si="2"/>
        <v>H242009Q1</v>
      </c>
      <c r="B9" t="s">
        <v>154</v>
      </c>
      <c r="C9" s="79" t="str">
        <f t="shared" si="17"/>
        <v>2009</v>
      </c>
      <c r="D9" s="79" t="str">
        <f t="shared" si="7"/>
        <v>Q1</v>
      </c>
      <c r="E9">
        <f t="shared" si="8"/>
        <v>20.087224906065487</v>
      </c>
      <c r="F9">
        <f t="shared" si="9"/>
        <v>18.74336067075032</v>
      </c>
      <c r="G9">
        <f t="shared" si="10"/>
        <v>0</v>
      </c>
      <c r="H9">
        <f>VLOOKUP(A9,DataByQuarter!A:J,9,FALSE)</f>
        <v>18.74336067075032</v>
      </c>
      <c r="I9">
        <f>VLOOKUP($A9,DataByQuarter!$A:$J,6,FALSE)</f>
        <v>921.03</v>
      </c>
      <c r="J9">
        <f>VLOOKUP($A9,DataByQuarter!$A:$J,7,FALSE)</f>
        <v>49139</v>
      </c>
      <c r="K9">
        <f>SUMIF(DataByQuarter!B:B,DataOut!B9,DataByQuarter!F:F)</f>
        <v>19010.63</v>
      </c>
      <c r="L9">
        <f>SUMIF(DataByQuarter!B:B,DataOut!B9,DataByQuarter!G:G)</f>
        <v>946404</v>
      </c>
      <c r="M9">
        <f t="shared" si="11"/>
        <v>20.087224906065487</v>
      </c>
      <c r="N9">
        <f t="array" ref="N9">PERCENTILE(IF(DataByQuarter!$B:$B=DataOut!$B9,DataByQuarter!$I:$I),N$3)</f>
        <v>7.0177861500935297</v>
      </c>
      <c r="O9">
        <f t="array" ref="O9">PERCENTILE(IF(DataByQuarter!$B:$B=DataOut!$B9,DataByQuarter!$I:$I),O$3)</f>
        <v>30.552043579519175</v>
      </c>
      <c r="P9">
        <f t="array" ref="P9">PERCENTILE(IF(DataByQuarter!$B:$B=DataOut!$B9,DataByQuarter!$I:$I),P$3)</f>
        <v>17.231881563091754</v>
      </c>
      <c r="Q9" t="str">
        <f t="shared" si="12"/>
        <v>H242012</v>
      </c>
      <c r="R9" t="str">
        <f t="shared" si="13"/>
        <v>2012</v>
      </c>
      <c r="S9" s="28">
        <v>2012</v>
      </c>
      <c r="T9">
        <f>SUMIF(DataByQuarter!D:D,S9,DataByQuarter!F:F)</f>
        <v>106957.29499999998</v>
      </c>
      <c r="U9">
        <f>SUMIF(DataByQuarter!D:D,S9,DataByQuarter!G:G)</f>
        <v>3293620</v>
      </c>
      <c r="V9">
        <f t="shared" si="14"/>
        <v>32.474084745659788</v>
      </c>
      <c r="W9">
        <f t="array" ref="W9">PERCENTILE(IF(DataByYear!$B:$B=$R9,DataByYear!$G:$G),W$3)</f>
        <v>13.433770745487152</v>
      </c>
      <c r="X9">
        <f t="array" ref="X9">PERCENTILE(IF(DataByYear!$B:$B=$R9,DataByYear!$G:$G),X$3)</f>
        <v>138.12558436054675</v>
      </c>
      <c r="Y9">
        <f t="array" ref="Y9">PERCENTILE(IF(DataByYear!$B:$B=$R9,DataByYear!$G:$G),Y$3)</f>
        <v>23.834045672962862</v>
      </c>
      <c r="Z9">
        <f>VLOOKUP(Q9,DataByYear!A:G,7,FALSE)</f>
        <v>27.578839641462899</v>
      </c>
      <c r="AA9">
        <f>VLOOKUP($Q9,DataByYear!$A:$G,5,FALSE)</f>
        <v>4796.76</v>
      </c>
      <c r="AB9">
        <f>VLOOKUP($Q9,DataByYear!$A:$G,6,FALSE)</f>
        <v>173929</v>
      </c>
      <c r="AC9" s="101" t="s">
        <v>388</v>
      </c>
      <c r="AD9" s="101" t="s">
        <v>89</v>
      </c>
      <c r="AH9" s="79">
        <f t="array" ref="AH9">PERCENTILE(IF(DataByYear!$B:$B=$R8,DataByYear!$G:$G),AH$3)</f>
        <v>10.921038906853031</v>
      </c>
      <c r="AI9" s="79">
        <f t="array" ref="AI9">PERCENTILE(IF(DataByYear!$B:$B=$R8,DataByYear!$G:$G),AI$3)</f>
        <v>130.03731887227033</v>
      </c>
      <c r="AJ9" s="79"/>
      <c r="AK9" s="126">
        <v>2011</v>
      </c>
      <c r="AL9" s="128">
        <f t="shared" si="19"/>
        <v>43</v>
      </c>
      <c r="AM9" s="128">
        <f t="shared" si="20"/>
        <v>21.3</v>
      </c>
      <c r="AN9" s="128" t="str">
        <f t="shared" si="18"/>
        <v>10.9 - 130.0</v>
      </c>
      <c r="AP9" s="79" t="str">
        <f t="shared" si="15"/>
        <v>10.9 - 130.0</v>
      </c>
      <c r="AQ9" s="79">
        <f>COUNTIF(DataByYear!D:D,DataOut!AK9)</f>
        <v>43</v>
      </c>
      <c r="AR9" s="100">
        <f t="shared" si="16"/>
        <v>0.13297872340425532</v>
      </c>
      <c r="AS9" s="79">
        <f t="shared" si="3"/>
        <v>5</v>
      </c>
      <c r="AT9" s="79">
        <f t="shared" si="4"/>
        <v>2011</v>
      </c>
      <c r="AU9" s="79">
        <f t="shared" si="5"/>
        <v>21.3</v>
      </c>
      <c r="AV9" s="79">
        <f t="shared" si="6"/>
        <v>10.9</v>
      </c>
      <c r="AW9" s="79">
        <f t="shared" si="0"/>
        <v>119.1</v>
      </c>
      <c r="AX9" s="67">
        <v>30.398825091087211</v>
      </c>
      <c r="AY9" s="79">
        <f t="shared" si="1"/>
        <v>130</v>
      </c>
    </row>
    <row r="10" spans="1:51" x14ac:dyDescent="0.25">
      <c r="A10" t="str">
        <f t="shared" si="2"/>
        <v>H242009Q2</v>
      </c>
      <c r="B10" t="s">
        <v>155</v>
      </c>
      <c r="C10" s="79" t="str">
        <f t="shared" si="17"/>
        <v/>
      </c>
      <c r="D10" s="79" t="str">
        <f t="shared" si="7"/>
        <v>Q2</v>
      </c>
      <c r="E10">
        <f t="shared" si="8"/>
        <v>20.563172043010749</v>
      </c>
      <c r="F10">
        <f t="shared" si="9"/>
        <v>25.628584490067322</v>
      </c>
      <c r="G10">
        <f t="shared" si="10"/>
        <v>0</v>
      </c>
      <c r="H10">
        <f>VLOOKUP(A10,DataByQuarter!A:J,9,FALSE)</f>
        <v>25.628584490067322</v>
      </c>
      <c r="I10">
        <f>VLOOKUP($A10,DataByQuarter!$A:$J,6,FALSE)</f>
        <v>1233.3499999999999</v>
      </c>
      <c r="J10">
        <f>VLOOKUP($A10,DataByQuarter!$A:$J,7,FALSE)</f>
        <v>48124</v>
      </c>
      <c r="K10">
        <f>SUMIF(DataByQuarter!B:B,DataOut!B10,DataByQuarter!F:F)</f>
        <v>18664.779999999995</v>
      </c>
      <c r="L10">
        <f>SUMIF(DataByQuarter!B:B,DataOut!B10,DataByQuarter!G:G)</f>
        <v>907680</v>
      </c>
      <c r="M10">
        <f t="shared" si="11"/>
        <v>20.563172043010749</v>
      </c>
      <c r="N10">
        <f t="array" ref="N10">PERCENTILE(IF(DataByQuarter!$B:$B=DataOut!$B10,DataByQuarter!$I:$I),N$3)</f>
        <v>9.3414571429651847</v>
      </c>
      <c r="O10">
        <f t="array" ref="O10">PERCENTILE(IF(DataByQuarter!$B:$B=DataOut!$B10,DataByQuarter!$I:$I),O$3)</f>
        <v>30.110315914942824</v>
      </c>
      <c r="P10">
        <f t="array" ref="P10">PERCENTILE(IF(DataByQuarter!$B:$B=DataOut!$B10,DataByQuarter!$I:$I),P$3)</f>
        <v>19.905168771419184</v>
      </c>
      <c r="Q10" t="str">
        <f t="shared" si="12"/>
        <v>H242013</v>
      </c>
      <c r="R10" t="str">
        <f t="shared" si="13"/>
        <v>2013</v>
      </c>
      <c r="S10" s="28">
        <v>2013</v>
      </c>
      <c r="T10">
        <f>SUMIF(DataByQuarter!D:D,S10,DataByQuarter!F:F)</f>
        <v>108918.78800000002</v>
      </c>
      <c r="U10">
        <f>SUMIF(DataByQuarter!D:D,S10,DataByQuarter!G:G)</f>
        <v>3402531</v>
      </c>
      <c r="V10">
        <f t="shared" si="14"/>
        <v>32.01110820151235</v>
      </c>
      <c r="W10">
        <f t="array" ref="W10">PERCENTILE(IF(DataByYear!$B:$B=$R10,DataByYear!$G:$G),W$3)</f>
        <v>17.328966443810909</v>
      </c>
      <c r="X10">
        <f t="array" ref="X10">PERCENTILE(IF(DataByYear!$B:$B=$R10,DataByYear!$G:$G),X$3)</f>
        <v>72.945260627817831</v>
      </c>
      <c r="Y10">
        <f t="array" ref="Y10">PERCENTILE(IF(DataByYear!$B:$B=$R10,DataByYear!$G:$G),Y$3)</f>
        <v>26.294270850390198</v>
      </c>
      <c r="Z10">
        <f>VLOOKUP(Q10,DataByYear!A:G,7,FALSE)</f>
        <v>24.751954985989506</v>
      </c>
      <c r="AA10">
        <f>VLOOKUP($Q10,DataByYear!$A:$G,5,FALSE)</f>
        <v>4390.18</v>
      </c>
      <c r="AB10">
        <f>VLOOKUP($Q10,DataByYear!$A:$G,6,FALSE)</f>
        <v>177367</v>
      </c>
      <c r="AC10" s="101" t="s">
        <v>390</v>
      </c>
      <c r="AD10" s="101" t="s">
        <v>101</v>
      </c>
      <c r="AH10" s="79">
        <f t="array" ref="AH10">PERCENTILE(IF(DataByYear!$B:$B=$R9,DataByYear!$G:$G),AH$3)</f>
        <v>9.6369189005768572</v>
      </c>
      <c r="AI10" s="79">
        <f t="array" ref="AI10">PERCENTILE(IF(DataByYear!$B:$B=$R9,DataByYear!$G:$G),AI$3)</f>
        <v>159.97778340223289</v>
      </c>
      <c r="AJ10" s="79"/>
      <c r="AK10" s="126">
        <v>2012</v>
      </c>
      <c r="AL10" s="128">
        <f t="shared" si="19"/>
        <v>44</v>
      </c>
      <c r="AM10" s="128">
        <f t="shared" si="20"/>
        <v>23.8</v>
      </c>
      <c r="AN10" s="128" t="str">
        <f t="shared" si="18"/>
        <v>9.6 - 160.0</v>
      </c>
      <c r="AP10" s="79" t="str">
        <f t="shared" si="15"/>
        <v>9.6 - 160.0</v>
      </c>
      <c r="AQ10">
        <f>COUNTIF(DataByYear!D:D,DataOut!AK10)</f>
        <v>44</v>
      </c>
      <c r="AR10" s="100">
        <f t="shared" si="16"/>
        <v>0.11737089201877934</v>
      </c>
      <c r="AS10" s="79">
        <f t="shared" si="3"/>
        <v>4</v>
      </c>
      <c r="AT10" s="79">
        <f t="shared" si="4"/>
        <v>2012</v>
      </c>
      <c r="AU10" s="79">
        <f t="shared" si="5"/>
        <v>23.8</v>
      </c>
      <c r="AV10" s="79">
        <f t="shared" si="6"/>
        <v>9.6</v>
      </c>
      <c r="AW10" s="79">
        <f t="shared" si="0"/>
        <v>150.4</v>
      </c>
      <c r="AX10" s="67">
        <v>32.474084745659788</v>
      </c>
      <c r="AY10" s="79">
        <f t="shared" si="1"/>
        <v>160</v>
      </c>
    </row>
    <row r="11" spans="1:51" x14ac:dyDescent="0.25">
      <c r="A11" t="str">
        <f t="shared" si="2"/>
        <v>H242009Q3</v>
      </c>
      <c r="B11" t="s">
        <v>156</v>
      </c>
      <c r="C11" s="79" t="str">
        <f t="shared" si="17"/>
        <v/>
      </c>
      <c r="D11" s="79" t="str">
        <f t="shared" si="7"/>
        <v>Q3</v>
      </c>
      <c r="E11">
        <f t="shared" si="8"/>
        <v>31.076874228342234</v>
      </c>
      <c r="F11">
        <f>IF(H11=0,"",H11)</f>
        <v>33.401583928916359</v>
      </c>
      <c r="G11">
        <f t="shared" si="10"/>
        <v>0</v>
      </c>
      <c r="H11">
        <f>VLOOKUP(A11,DataByQuarter!A:J,9,FALSE)</f>
        <v>33.401583928916359</v>
      </c>
      <c r="I11">
        <f>VLOOKUP($A11,DataByQuarter!$A:$J,6,FALSE)</f>
        <v>1556.28</v>
      </c>
      <c r="J11">
        <f>VLOOKUP($A11,DataByQuarter!$A:$J,7,FALSE)</f>
        <v>46593</v>
      </c>
      <c r="K11">
        <f>SUMIF(DataByQuarter!B:B,DataOut!B11,DataByQuarter!F:F)</f>
        <v>26328.39</v>
      </c>
      <c r="L11">
        <f>SUMIF(DataByQuarter!B:B,DataOut!B11,DataByQuarter!G:G)</f>
        <v>847202</v>
      </c>
      <c r="M11">
        <f t="shared" si="11"/>
        <v>31.076874228342234</v>
      </c>
      <c r="N11">
        <f t="array" ref="N11">PERCENTILE(IF(DataByQuarter!$B:$B=DataOut!$B11,DataByQuarter!$I:$I),N$3)</f>
        <v>11.813851918848174</v>
      </c>
      <c r="O11">
        <f t="array" ref="O11">PERCENTILE(IF(DataByQuarter!$B:$B=DataOut!$B11,DataByQuarter!$I:$I),O$3)</f>
        <v>47.337459603078358</v>
      </c>
      <c r="P11">
        <f t="array" ref="P11">PERCENTILE(IF(DataByQuarter!$B:$B=DataOut!$B11,DataByQuarter!$I:$I),P$3)</f>
        <v>24.522713934216299</v>
      </c>
      <c r="Q11" t="str">
        <f t="shared" si="12"/>
        <v>H242014</v>
      </c>
      <c r="R11" t="str">
        <f t="shared" si="13"/>
        <v>2014</v>
      </c>
      <c r="S11" s="28">
        <v>2014</v>
      </c>
      <c r="T11">
        <f>SUMIF(DataByQuarter!D:D,S11,DataByQuarter!F:F)</f>
        <v>93678.02999999997</v>
      </c>
      <c r="U11">
        <f>SUMIF(DataByQuarter!D:D,S11,DataByQuarter!G:G)</f>
        <v>3144721</v>
      </c>
      <c r="V11">
        <f t="shared" si="14"/>
        <v>29.788979690090144</v>
      </c>
      <c r="W11">
        <f t="array" ref="W11">PERCENTILE(IF(DataByYear!$B:$B=$R11,DataByYear!$G:$G),W$3)</f>
        <v>14.855257635321204</v>
      </c>
      <c r="X11">
        <f t="array" ref="X11">PERCENTILE(IF(DataByYear!$B:$B=$R11,DataByYear!$G:$G),X$3)</f>
        <v>55.460157778341525</v>
      </c>
      <c r="Y11">
        <f t="array" ref="Y11">PERCENTILE(IF(DataByYear!$B:$B=$R11,DataByYear!$G:$G),Y$3)</f>
        <v>27.695172708884392</v>
      </c>
      <c r="Z11">
        <f>VLOOKUP(Q11,DataByYear!A:G,7,FALSE)</f>
        <v>29.075130314428904</v>
      </c>
      <c r="AA11">
        <f>VLOOKUP($Q11,DataByYear!$A:$G,5,FALSE)</f>
        <v>5209.74</v>
      </c>
      <c r="AB11">
        <f>VLOOKUP($Q11,DataByYear!$A:$G,6,FALSE)</f>
        <v>179182</v>
      </c>
      <c r="AC11" s="101" t="s">
        <v>391</v>
      </c>
      <c r="AD11" s="101" t="s">
        <v>84</v>
      </c>
      <c r="AH11" s="79">
        <f t="array" ref="AH11">PERCENTILE(IF(DataByYear!$B:$B=$R10,DataByYear!$G:$G),AH$3)</f>
        <v>16.430842270357338</v>
      </c>
      <c r="AI11" s="79">
        <f t="array" ref="AI11">PERCENTILE(IF(DataByYear!$B:$B=$R10,DataByYear!$G:$G),AI$3)</f>
        <v>132.50217454334589</v>
      </c>
      <c r="AJ11" s="79"/>
      <c r="AK11" s="126">
        <v>2013</v>
      </c>
      <c r="AL11" s="128">
        <f t="shared" si="19"/>
        <v>44</v>
      </c>
      <c r="AM11" s="128">
        <f t="shared" si="20"/>
        <v>26.3</v>
      </c>
      <c r="AN11" s="128" t="str">
        <f t="shared" si="18"/>
        <v>16.4 - 132.5</v>
      </c>
      <c r="AP11" s="79" t="str">
        <f t="shared" si="15"/>
        <v>16.4 - 132.5</v>
      </c>
      <c r="AQ11" s="79">
        <f>COUNTIF(DataByYear!D:D,DataOut!AK11)</f>
        <v>44</v>
      </c>
      <c r="AR11" s="100">
        <f t="shared" si="16"/>
        <v>0.10504201680672269</v>
      </c>
      <c r="AS11" s="79">
        <f t="shared" si="3"/>
        <v>5</v>
      </c>
      <c r="AT11" s="79">
        <f t="shared" si="4"/>
        <v>2013</v>
      </c>
      <c r="AU11" s="79">
        <f t="shared" si="5"/>
        <v>26.3</v>
      </c>
      <c r="AV11" s="79">
        <f t="shared" si="6"/>
        <v>16.399999999999999</v>
      </c>
      <c r="AW11" s="79">
        <f t="shared" si="0"/>
        <v>116.1</v>
      </c>
      <c r="AX11" s="67">
        <v>32.01110820151235</v>
      </c>
      <c r="AY11" s="79">
        <f t="shared" si="1"/>
        <v>132.5</v>
      </c>
    </row>
    <row r="12" spans="1:51" x14ac:dyDescent="0.25">
      <c r="A12" t="str">
        <f t="shared" si="2"/>
        <v>H242009Q4</v>
      </c>
      <c r="B12" t="s">
        <v>157</v>
      </c>
      <c r="C12" s="79" t="str">
        <f t="shared" si="17"/>
        <v/>
      </c>
      <c r="D12" s="79" t="str">
        <f t="shared" si="7"/>
        <v>Q4</v>
      </c>
      <c r="E12">
        <f t="shared" si="8"/>
        <v>29.040064352131729</v>
      </c>
      <c r="F12">
        <f t="shared" si="9"/>
        <v>37.89600589404121</v>
      </c>
      <c r="G12">
        <f t="shared" si="10"/>
        <v>0</v>
      </c>
      <c r="H12">
        <f>VLOOKUP(A12,DataByQuarter!A:J,9,FALSE)</f>
        <v>37.89600589404121</v>
      </c>
      <c r="I12">
        <f>VLOOKUP($A12,DataByQuarter!$A:$J,6,FALSE)</f>
        <v>1697.4</v>
      </c>
      <c r="J12">
        <f>VLOOKUP($A12,DataByQuarter!$A:$J,7,FALSE)</f>
        <v>44791</v>
      </c>
      <c r="K12">
        <f>SUMIF(DataByQuarter!B:B,DataOut!B12,DataByQuarter!F:F)</f>
        <v>23682.550000000003</v>
      </c>
      <c r="L12">
        <f>SUMIF(DataByQuarter!B:B,DataOut!B12,DataByQuarter!G:G)</f>
        <v>815513</v>
      </c>
      <c r="M12">
        <f t="shared" si="11"/>
        <v>29.040064352131729</v>
      </c>
      <c r="N12">
        <f t="array" ref="N12">PERCENTILE(IF(DataByQuarter!$B:$B=DataOut!$B12,DataByQuarter!$I:$I),N$3)</f>
        <v>13.13404412235529</v>
      </c>
      <c r="O12">
        <f t="array" ref="O12">PERCENTILE(IF(DataByQuarter!$B:$B=DataOut!$B12,DataByQuarter!$I:$I),O$3)</f>
        <v>44.845246095960903</v>
      </c>
      <c r="P12">
        <f t="array" ref="P12">PERCENTILE(IF(DataByQuarter!$B:$B=DataOut!$B12,DataByQuarter!$I:$I),P$3)</f>
        <v>27.071202370007153</v>
      </c>
      <c r="Q12" t="str">
        <f>$A$2&amp;S12</f>
        <v>H242015</v>
      </c>
      <c r="R12" t="str">
        <f>S12&amp;""</f>
        <v>2015</v>
      </c>
      <c r="S12" s="28">
        <v>2015</v>
      </c>
      <c r="T12">
        <f>SUMIF(DataByQuarter!D:D,S12,DataByQuarter!F:F)</f>
        <v>92412.588999999993</v>
      </c>
      <c r="U12">
        <f>SUMIF(DataByQuarter!D:D,S12,DataByQuarter!G:G)</f>
        <v>3030019</v>
      </c>
      <c r="V12">
        <f>T12/U12*1000</f>
        <v>30.499013042492471</v>
      </c>
      <c r="W12" s="79">
        <f t="array" ref="W12">PERCENTILE(IF(DataByYear!$B:$B=$R12,DataByYear!$G:$G),W$3)</f>
        <v>16.063164453414466</v>
      </c>
      <c r="X12" s="79">
        <f t="array" ref="X12">PERCENTILE(IF(DataByYear!$B:$B=$R12,DataByYear!$G:$G),X$3)</f>
        <v>71.241887513251967</v>
      </c>
      <c r="Y12" s="79">
        <f t="array" ref="Y12">PERCENTILE(IF(DataByYear!$B:$B=$R12,DataByYear!$G:$G),Y$3)</f>
        <v>32.497082794973025</v>
      </c>
      <c r="Z12">
        <f>VLOOKUP(Q12,DataByYear!A:G,7,FALSE)</f>
        <v>35.078500872231913</v>
      </c>
      <c r="AA12">
        <f>VLOOKUP($Q12,DataByYear!$A:$G,5,FALSE)</f>
        <v>6314.0599999999995</v>
      </c>
      <c r="AB12">
        <f>VLOOKUP($Q12,DataByYear!$A:$G,6,FALSE)</f>
        <v>179998</v>
      </c>
      <c r="AC12" s="102" t="s">
        <v>468</v>
      </c>
      <c r="AD12" s="102" t="s">
        <v>79</v>
      </c>
      <c r="AH12" s="79">
        <f t="array" ref="AH12">PERCENTILE(IF(DataByYear!$B:$B=$R11,DataByYear!$G:$G),AH$3)</f>
        <v>4.3046820405310973</v>
      </c>
      <c r="AI12" s="79">
        <f t="array" ref="AI12">PERCENTILE(IF(DataByYear!$B:$B=$R11,DataByYear!$G:$G),AI$3)</f>
        <v>72.099577727585185</v>
      </c>
      <c r="AJ12" s="79"/>
      <c r="AK12" s="126">
        <v>2014</v>
      </c>
      <c r="AL12" s="128">
        <f t="shared" si="19"/>
        <v>43</v>
      </c>
      <c r="AM12" s="128">
        <f t="shared" si="20"/>
        <v>27.7</v>
      </c>
      <c r="AN12" s="128" t="str">
        <f t="shared" si="18"/>
        <v>4.3 - 72.1</v>
      </c>
      <c r="AP12" s="79" t="str">
        <f t="shared" si="15"/>
        <v>4.3 - 72.1</v>
      </c>
      <c r="AQ12" s="79">
        <f>COUNTIF(DataByYear!D:D,DataOut!AK12)</f>
        <v>43</v>
      </c>
      <c r="AR12" s="100">
        <f t="shared" si="16"/>
        <v>5.323193916349804E-2</v>
      </c>
      <c r="AS12" s="79">
        <f t="shared" si="3"/>
        <v>4</v>
      </c>
      <c r="AT12" s="79">
        <f t="shared" si="4"/>
        <v>2014</v>
      </c>
      <c r="AU12" s="79">
        <f t="shared" si="5"/>
        <v>27.7</v>
      </c>
      <c r="AV12" s="79">
        <f t="shared" si="6"/>
        <v>4.3</v>
      </c>
      <c r="AW12" s="79">
        <f t="shared" si="0"/>
        <v>67.8</v>
      </c>
      <c r="AX12" s="67">
        <v>29.788979690090144</v>
      </c>
      <c r="AY12" s="79">
        <f t="shared" si="1"/>
        <v>72.099999999999994</v>
      </c>
    </row>
    <row r="13" spans="1:51" x14ac:dyDescent="0.25">
      <c r="A13" t="str">
        <f t="shared" si="2"/>
        <v>H242010Q1</v>
      </c>
      <c r="B13" t="s">
        <v>158</v>
      </c>
      <c r="C13" s="79" t="str">
        <f t="shared" si="17"/>
        <v>2010</v>
      </c>
      <c r="D13" s="79" t="str">
        <f t="shared" si="7"/>
        <v>Q1</v>
      </c>
      <c r="E13">
        <f t="shared" si="8"/>
        <v>21.352914189366999</v>
      </c>
      <c r="F13">
        <f t="shared" si="9"/>
        <v>24.88455747030283</v>
      </c>
      <c r="G13">
        <f t="shared" si="10"/>
        <v>0</v>
      </c>
      <c r="H13">
        <f>VLOOKUP(A13,DataByQuarter!A:J,9,FALSE)</f>
        <v>24.88455747030283</v>
      </c>
      <c r="I13">
        <f>VLOOKUP($A13,DataByQuarter!$A:$J,6,FALSE)</f>
        <v>1189.8800000000001</v>
      </c>
      <c r="J13">
        <f>VLOOKUP($A13,DataByQuarter!$A:$J,7,FALSE)</f>
        <v>47816</v>
      </c>
      <c r="K13">
        <f>SUMIF(DataByQuarter!B:B,DataOut!B13,DataByQuarter!F:F)</f>
        <v>18337.84</v>
      </c>
      <c r="L13">
        <f>SUMIF(DataByQuarter!B:B,DataOut!B13,DataByQuarter!G:G)</f>
        <v>858798</v>
      </c>
      <c r="M13">
        <f t="shared" si="11"/>
        <v>21.352914189366999</v>
      </c>
      <c r="N13">
        <f t="array" ref="N13">PERCENTILE(IF(DataByQuarter!$B:$B=DataOut!$B13,DataByQuarter!$I:$I),N$3)</f>
        <v>7.4404577157720588</v>
      </c>
      <c r="O13">
        <f t="array" ref="O13">PERCENTILE(IF(DataByQuarter!$B:$B=DataOut!$B13,DataByQuarter!$I:$I),O$3)</f>
        <v>31.812523845568169</v>
      </c>
      <c r="P13">
        <f t="array" ref="P13">PERCENTILE(IF(DataByQuarter!$B:$B=DataOut!$B13,DataByQuarter!$I:$I),P$3)</f>
        <v>19.455981649591806</v>
      </c>
      <c r="Q13" t="str">
        <f>$A$2&amp;S13</f>
        <v>H242016</v>
      </c>
      <c r="R13" t="str">
        <f>S13&amp;""</f>
        <v>2016</v>
      </c>
      <c r="S13" s="28">
        <v>2016</v>
      </c>
      <c r="T13" s="79">
        <f>SUMIF(DataByQuarter!D:D,S13,DataByQuarter!F:F)</f>
        <v>89130.295000000027</v>
      </c>
      <c r="U13" s="79">
        <f>SUMIF(DataByQuarter!D:D,S13,DataByQuarter!G:G)</f>
        <v>2924025</v>
      </c>
      <c r="V13" s="79">
        <f>T13/U13*1000</f>
        <v>30.482056411966393</v>
      </c>
      <c r="W13" s="79">
        <f t="array" ref="W13">PERCENTILE(IF(DataByYear!$B:$B=$R13,DataByYear!$G:$G),W$3)</f>
        <v>17.459747258354877</v>
      </c>
      <c r="X13" s="79">
        <f t="array" ref="X13">PERCENTILE(IF(DataByYear!$B:$B=$R13,DataByYear!$G:$G),X$3)</f>
        <v>64.153461258612495</v>
      </c>
      <c r="Y13" s="79">
        <f t="array" ref="Y13">PERCENTILE(IF(DataByYear!$B:$B=$R13,DataByYear!$G:$G),Y$3)</f>
        <v>29.707353813117958</v>
      </c>
      <c r="Z13" s="79">
        <f>VLOOKUP(Q13,DataByYear!A:G,7,FALSE)</f>
        <v>44.942503224258417</v>
      </c>
      <c r="AA13" s="79">
        <f>VLOOKUP($Q13,DataByYear!$A:$G,5,FALSE)</f>
        <v>7492.1399999999994</v>
      </c>
      <c r="AB13" s="79">
        <f>VLOOKUP($Q13,DataByYear!$A:$G,6,FALSE)</f>
        <v>166705</v>
      </c>
      <c r="AC13" s="102" t="s">
        <v>12</v>
      </c>
      <c r="AD13" s="102" t="s">
        <v>75</v>
      </c>
      <c r="AH13" s="79">
        <f t="array" ref="AH13">PERCENTILE(IF(DataByYear!$B:$B=$R12,DataByYear!$G:$G),AH$3)</f>
        <v>10.076170986812187</v>
      </c>
      <c r="AI13" s="79">
        <f t="array" ref="AI13">PERCENTILE(IF(DataByYear!$B:$B=$R12,DataByYear!$G:$G),AI$3)</f>
        <v>96.819845465636448</v>
      </c>
      <c r="AJ13" s="79"/>
      <c r="AK13" s="129">
        <v>2015</v>
      </c>
      <c r="AL13" s="130">
        <f>AQ13</f>
        <v>39</v>
      </c>
      <c r="AM13" s="130">
        <f>ROUND(Y12,1)</f>
        <v>32.5</v>
      </c>
      <c r="AN13" s="130" t="str">
        <f t="shared" si="18"/>
        <v>10.1 - 96.8</v>
      </c>
      <c r="AP13" s="79" t="str">
        <f t="shared" si="15"/>
        <v>10.1 - 96.8</v>
      </c>
      <c r="AQ13" s="79">
        <f>COUNTIF(DataByYear!D:D,DataOut!AK13)</f>
        <v>39</v>
      </c>
      <c r="AR13" s="100">
        <f>(AM13-AM12)/AM12</f>
        <v>0.1732851985559567</v>
      </c>
      <c r="AS13" s="79">
        <f t="shared" si="3"/>
        <v>5</v>
      </c>
      <c r="AT13" s="79">
        <f t="shared" si="4"/>
        <v>2015</v>
      </c>
      <c r="AU13" s="79">
        <f t="shared" si="5"/>
        <v>32.5</v>
      </c>
      <c r="AV13" s="79">
        <f t="shared" si="6"/>
        <v>10.1</v>
      </c>
      <c r="AW13" s="79">
        <f t="shared" si="0"/>
        <v>86.7</v>
      </c>
      <c r="AX13" s="67">
        <v>30.499013042492471</v>
      </c>
      <c r="AY13" s="79">
        <f t="shared" si="1"/>
        <v>96.8</v>
      </c>
    </row>
    <row r="14" spans="1:51" x14ac:dyDescent="0.25">
      <c r="A14" t="str">
        <f t="shared" si="2"/>
        <v>H242010Q2</v>
      </c>
      <c r="B14" t="s">
        <v>159</v>
      </c>
      <c r="C14" s="79" t="str">
        <f t="shared" si="17"/>
        <v/>
      </c>
      <c r="D14" s="79" t="str">
        <f t="shared" si="7"/>
        <v>Q2</v>
      </c>
      <c r="E14">
        <f t="shared" si="8"/>
        <v>23.469883841322488</v>
      </c>
      <c r="F14">
        <f t="shared" si="9"/>
        <v>25.916754701035284</v>
      </c>
      <c r="G14">
        <f t="shared" si="10"/>
        <v>0</v>
      </c>
      <c r="H14">
        <f>VLOOKUP(A14,DataByQuarter!A:J,9,FALSE)</f>
        <v>25.916754701035284</v>
      </c>
      <c r="I14">
        <f>VLOOKUP($A14,DataByQuarter!$A:$J,6,FALSE)</f>
        <v>1226.6400000000001</v>
      </c>
      <c r="J14">
        <f>VLOOKUP($A14,DataByQuarter!$A:$J,7,FALSE)</f>
        <v>47330</v>
      </c>
      <c r="K14">
        <f>SUMIF(DataByQuarter!B:B,DataOut!B14,DataByQuarter!F:F)</f>
        <v>18837.14</v>
      </c>
      <c r="L14">
        <f>SUMIF(DataByQuarter!B:B,DataOut!B14,DataByQuarter!G:G)</f>
        <v>802609</v>
      </c>
      <c r="M14">
        <f t="shared" si="11"/>
        <v>23.469883841322488</v>
      </c>
      <c r="N14">
        <f t="array" ref="N14">PERCENTILE(IF(DataByQuarter!$B:$B=DataOut!$B14,DataByQuarter!$I:$I),N$3)</f>
        <v>11.570608302481741</v>
      </c>
      <c r="O14">
        <f t="array" ref="O14">PERCENTILE(IF(DataByQuarter!$B:$B=DataOut!$B14,DataByQuarter!$I:$I),O$3)</f>
        <v>36.115980043226216</v>
      </c>
      <c r="P14">
        <f t="array" ref="P14">PERCENTILE(IF(DataByQuarter!$B:$B=DataOut!$B14,DataByQuarter!$I:$I),P$3)</f>
        <v>19.796491422812409</v>
      </c>
      <c r="Q14" s="79" t="str">
        <f>$A$2&amp;S14</f>
        <v>H242017</v>
      </c>
      <c r="R14" s="79" t="str">
        <f>S14&amp;""</f>
        <v>2017</v>
      </c>
      <c r="S14" s="28">
        <v>2017</v>
      </c>
      <c r="T14" s="79">
        <f>SUMIF(DataByQuarter!D:D,S14,DataByQuarter!F:F)</f>
        <v>94794.260000000038</v>
      </c>
      <c r="U14" s="79">
        <f>SUMIF(DataByQuarter!D:D,S14,DataByQuarter!G:G)</f>
        <v>3134590</v>
      </c>
      <c r="V14" s="79">
        <f>T14/U14*1000</f>
        <v>30.241358518976977</v>
      </c>
      <c r="W14" s="79">
        <f t="array" ref="W14">PERCENTILE(IF(DataByYear!$B:$B=$R14,DataByYear!$G:$G),W$3)</f>
        <v>17.385970037140595</v>
      </c>
      <c r="X14" s="79">
        <f t="array" ref="X14">PERCENTILE(IF(DataByYear!$B:$B=$R14,DataByYear!$G:$G),X$3)</f>
        <v>64.091483188257385</v>
      </c>
      <c r="Y14" s="79">
        <f t="array" ref="Y14">PERCENTILE(IF(DataByYear!$B:$B=$R14,DataByYear!$G:$G),Y$3)</f>
        <v>30.921487355078991</v>
      </c>
      <c r="Z14" s="79">
        <f>VLOOKUP(Q14,DataByYear!A:G,7,FALSE)</f>
        <v>42.265444358375511</v>
      </c>
      <c r="AA14" s="79">
        <f>VLOOKUP($Q14,DataByYear!$A:$G,5,FALSE)</f>
        <v>7256.85</v>
      </c>
      <c r="AB14" s="79">
        <f>VLOOKUP($Q14,DataByYear!$A:$G,6,FALSE)</f>
        <v>171697</v>
      </c>
      <c r="AC14" s="102" t="s">
        <v>13</v>
      </c>
      <c r="AD14" s="102" t="s">
        <v>91</v>
      </c>
      <c r="AH14" s="79">
        <f t="array" ref="AH14">PERCENTILE(IF(DataByYear!$B:$B=$R13,DataByYear!$G:$G),AH$3)</f>
        <v>14.654680645986192</v>
      </c>
      <c r="AI14" s="79">
        <f t="array" ref="AI14">PERCENTILE(IF(DataByYear!$B:$B=$R13,DataByYear!$G:$G),AI$3)</f>
        <v>74.023333922573812</v>
      </c>
      <c r="AJ14" s="79"/>
      <c r="AK14" s="129">
        <v>2016</v>
      </c>
      <c r="AL14" s="130">
        <f t="shared" ref="AL14" si="21">AQ14</f>
        <v>37</v>
      </c>
      <c r="AM14" s="130">
        <f t="shared" ref="AM14" si="22">ROUND(Y13,1)</f>
        <v>29.7</v>
      </c>
      <c r="AN14" s="130" t="str">
        <f t="shared" ref="AN14" si="23">AP14</f>
        <v>14.7 - 74.0</v>
      </c>
      <c r="AO14" s="79"/>
      <c r="AP14" s="79" t="str">
        <f t="shared" si="15"/>
        <v>14.7 - 74.0</v>
      </c>
      <c r="AQ14" s="79">
        <f>COUNTIF(DataByYear!D:D,DataOut!AK14)</f>
        <v>37</v>
      </c>
      <c r="AR14" s="100">
        <f t="shared" ref="AR14:AR15" si="24">(AM14-AM13)/AM13</f>
        <v>-8.6153846153846178E-2</v>
      </c>
      <c r="AS14" s="79">
        <f t="shared" si="3"/>
        <v>5</v>
      </c>
      <c r="AT14" s="79">
        <f t="shared" si="4"/>
        <v>2016</v>
      </c>
      <c r="AU14" s="79">
        <f t="shared" si="5"/>
        <v>29.7</v>
      </c>
      <c r="AV14" s="79">
        <f t="shared" si="6"/>
        <v>14.7</v>
      </c>
      <c r="AW14" s="79">
        <f t="shared" si="0"/>
        <v>59.3</v>
      </c>
      <c r="AX14" s="67">
        <v>30.482056411966393</v>
      </c>
      <c r="AY14" s="79">
        <f t="shared" si="1"/>
        <v>74</v>
      </c>
    </row>
    <row r="15" spans="1:51" x14ac:dyDescent="0.25">
      <c r="A15" t="str">
        <f t="shared" si="2"/>
        <v>H242010Q3</v>
      </c>
      <c r="B15" t="s">
        <v>160</v>
      </c>
      <c r="C15" s="79" t="str">
        <f t="shared" si="17"/>
        <v/>
      </c>
      <c r="D15" s="79" t="str">
        <f t="shared" si="7"/>
        <v>Q3</v>
      </c>
      <c r="E15">
        <f t="shared" si="8"/>
        <v>21.986333694323839</v>
      </c>
      <c r="F15">
        <f t="shared" si="9"/>
        <v>27.268519519844272</v>
      </c>
      <c r="G15">
        <f t="shared" si="10"/>
        <v>0</v>
      </c>
      <c r="H15">
        <f>VLOOKUP(A15,DataByQuarter!A:J,9,FALSE)</f>
        <v>27.268519519844272</v>
      </c>
      <c r="I15">
        <f>VLOOKUP($A15,DataByQuarter!$A:$J,6,FALSE)</f>
        <v>1260.76</v>
      </c>
      <c r="J15">
        <f>VLOOKUP($A15,DataByQuarter!$A:$J,7,FALSE)</f>
        <v>46235</v>
      </c>
      <c r="K15">
        <f>SUMIF(DataByQuarter!B:B,DataOut!B15,DataByQuarter!F:F)</f>
        <v>17703.22</v>
      </c>
      <c r="L15">
        <f>SUMIF(DataByQuarter!B:B,DataOut!B15,DataByQuarter!G:G)</f>
        <v>805192</v>
      </c>
      <c r="M15">
        <f t="shared" si="11"/>
        <v>21.986333694323839</v>
      </c>
      <c r="N15">
        <f t="array" ref="N15">PERCENTILE(IF(DataByQuarter!$B:$B=DataOut!$B15,DataByQuarter!$I:$I),N$3)</f>
        <v>10.838445807770961</v>
      </c>
      <c r="O15">
        <f t="array" ref="O15">PERCENTILE(IF(DataByQuarter!$B:$B=DataOut!$B15,DataByQuarter!$I:$I),O$3)</f>
        <v>38.363341443633409</v>
      </c>
      <c r="P15">
        <f t="array" ref="P15">PERCENTILE(IF(DataByQuarter!$B:$B=DataOut!$B15,DataByQuarter!$I:$I),P$3)</f>
        <v>19.7882530879758</v>
      </c>
      <c r="Q15" t="str">
        <f>$A$2&amp;S15</f>
        <v>H242018</v>
      </c>
      <c r="R15" t="str">
        <f>S15&amp;""</f>
        <v>2018</v>
      </c>
      <c r="S15" s="28" t="s">
        <v>456</v>
      </c>
      <c r="T15" s="79">
        <f>SUMIF(DataByQuarter!D:D,S15,DataByQuarter!F:F)</f>
        <v>85766.271999999997</v>
      </c>
      <c r="U15" s="79">
        <f>SUMIF(DataByQuarter!D:D,S15,DataByQuarter!G:G)</f>
        <v>2724487</v>
      </c>
      <c r="V15" s="79">
        <f>T15/U15*1000</f>
        <v>31.479787571017958</v>
      </c>
      <c r="W15">
        <f t="array" ref="W15">PERCENTILE(IF(DataByYear!$B:$B=$R15,DataByYear!$G:$G),W$3)</f>
        <v>13.432628751174958</v>
      </c>
      <c r="X15">
        <f t="array" ref="X15">PERCENTILE(IF(DataByYear!$B:$B=$R15,DataByYear!$G:$G),X$3)</f>
        <v>66.070636866193851</v>
      </c>
      <c r="Y15">
        <f t="array" ref="Y15">PERCENTILE(IF(DataByYear!$B:$B=$R15,DataByYear!$G:$G),Y$3)</f>
        <v>32.420794288264162</v>
      </c>
      <c r="Z15" s="79">
        <f>VLOOKUP(Q15,DataByYear!A:G,7,FALSE)</f>
        <v>41.026650549703568</v>
      </c>
      <c r="AA15" s="79">
        <f>VLOOKUP($Q15,DataByYear!$A:$G,5,FALSE)</f>
        <v>7127.56</v>
      </c>
      <c r="AB15" s="79">
        <f>VLOOKUP($Q15,DataByYear!$A:$G,6,FALSE)</f>
        <v>173730</v>
      </c>
      <c r="AC15" s="102" t="s">
        <v>392</v>
      </c>
      <c r="AD15" s="102" t="s">
        <v>48</v>
      </c>
      <c r="AH15" s="79">
        <f t="array" ref="AH15">PERCENTILE(IF(DataByYear!$B:$B=$R14,DataByYear!$G:$G),AH$3)</f>
        <v>8.5296443101669794</v>
      </c>
      <c r="AI15" s="79">
        <f t="array" ref="AI15">PERCENTILE(IF(DataByYear!$B:$B=$R14,DataByYear!$G:$G),AI$3)</f>
        <v>73.361421187508142</v>
      </c>
      <c r="AJ15" s="79"/>
      <c r="AK15" s="129">
        <v>2017</v>
      </c>
      <c r="AL15" s="130">
        <f>AQ15</f>
        <v>41</v>
      </c>
      <c r="AM15" s="130">
        <f>ROUND(Y14,1)</f>
        <v>30.9</v>
      </c>
      <c r="AN15" s="130" t="str">
        <f>AP15</f>
        <v>8.5 - 73.4</v>
      </c>
      <c r="AO15" s="79"/>
      <c r="AP15" s="79" t="str">
        <f t="shared" si="15"/>
        <v>8.5 - 73.4</v>
      </c>
      <c r="AQ15" s="79">
        <f>COUNTIF(DataByYear!D:D,DataOut!AK15)</f>
        <v>41</v>
      </c>
      <c r="AR15" s="100">
        <f t="shared" si="24"/>
        <v>4.040404040404038E-2</v>
      </c>
      <c r="AS15" s="79">
        <f t="shared" si="3"/>
        <v>4</v>
      </c>
      <c r="AT15" s="79">
        <f t="shared" si="4"/>
        <v>2017</v>
      </c>
      <c r="AU15" s="79">
        <f>AM15</f>
        <v>30.9</v>
      </c>
      <c r="AV15" s="79">
        <f t="shared" si="6"/>
        <v>8.5</v>
      </c>
      <c r="AW15" s="79">
        <f t="shared" si="0"/>
        <v>64.900000000000006</v>
      </c>
      <c r="AX15" s="67">
        <v>30.331456277014638</v>
      </c>
      <c r="AY15" s="79">
        <f t="shared" si="1"/>
        <v>73.400000000000006</v>
      </c>
    </row>
    <row r="16" spans="1:51" x14ac:dyDescent="0.25">
      <c r="A16" t="str">
        <f t="shared" si="2"/>
        <v>H242010Q4</v>
      </c>
      <c r="B16" t="s">
        <v>161</v>
      </c>
      <c r="C16" s="79" t="str">
        <f t="shared" si="17"/>
        <v/>
      </c>
      <c r="D16" s="79" t="str">
        <f t="shared" si="7"/>
        <v>Q4</v>
      </c>
      <c r="E16">
        <f t="shared" si="8"/>
        <v>19.39271654271198</v>
      </c>
      <c r="F16">
        <f t="shared" si="9"/>
        <v>26.085792621057404</v>
      </c>
      <c r="G16">
        <f t="shared" si="10"/>
        <v>0</v>
      </c>
      <c r="H16">
        <f>VLOOKUP(A16,DataByQuarter!A:J,9,FALSE)</f>
        <v>26.085792621057404</v>
      </c>
      <c r="I16">
        <f>VLOOKUP($A16,DataByQuarter!$A:$J,6,FALSE)</f>
        <v>1208.32</v>
      </c>
      <c r="J16">
        <f>VLOOKUP($A16,DataByQuarter!$A:$J,7,FALSE)</f>
        <v>46321</v>
      </c>
      <c r="K16">
        <f>SUMIF(DataByQuarter!B:B,DataOut!B16,DataByQuarter!F:F)</f>
        <v>15733.66</v>
      </c>
      <c r="L16">
        <f>SUMIF(DataByQuarter!B:B,DataOut!B16,DataByQuarter!G:G)</f>
        <v>811318</v>
      </c>
      <c r="M16">
        <f t="shared" si="11"/>
        <v>19.39271654271198</v>
      </c>
      <c r="N16">
        <f t="array" ref="N16">PERCENTILE(IF(DataByQuarter!$B:$B=DataOut!$B16,DataByQuarter!$I:$I),N$3)</f>
        <v>10.555555555555555</v>
      </c>
      <c r="O16">
        <f t="array" ref="O16">PERCENTILE(IF(DataByQuarter!$B:$B=DataOut!$B16,DataByQuarter!$I:$I),O$3)</f>
        <v>38.259775061918873</v>
      </c>
      <c r="P16">
        <f t="array" ref="P16">PERCENTILE(IF(DataByQuarter!$B:$B=DataOut!$B16,DataByQuarter!$I:$I),P$3)</f>
        <v>18.080847216841018</v>
      </c>
      <c r="Q16" s="79" t="str">
        <f>$A$2&amp;S16</f>
        <v>H242019</v>
      </c>
      <c r="R16" s="79" t="str">
        <f>S16&amp;""</f>
        <v>2019</v>
      </c>
      <c r="S16" s="28" t="s">
        <v>478</v>
      </c>
      <c r="T16" s="79">
        <f>SUMIF(DataByQuarter!D:D,S16,DataByQuarter!F:F)</f>
        <v>39409.782000000007</v>
      </c>
      <c r="U16" s="79">
        <f>SUMIF(DataByQuarter!D:D,S16,DataByQuarter!G:G)</f>
        <v>1151150</v>
      </c>
      <c r="V16" s="79">
        <f>T16/U16*1000</f>
        <v>34.235140511662259</v>
      </c>
      <c r="W16" s="79">
        <f t="array" ref="W16">PERCENTILE(IF(DataByYear!$B:$B=$R16,DataByYear!$G:$G),W$3)</f>
        <v>14.185747674538904</v>
      </c>
      <c r="X16" s="79">
        <f t="array" ref="X16">PERCENTILE(IF(DataByYear!$B:$B=$R16,DataByYear!$G:$G),X$3)</f>
        <v>60.91901458631461</v>
      </c>
      <c r="Y16" s="79">
        <f t="array" ref="Y16">PERCENTILE(IF(DataByYear!$B:$B=$R16,DataByYear!$G:$G),Y$3)</f>
        <v>34.308812713182043</v>
      </c>
      <c r="Z16" s="79">
        <f>VLOOKUP(Q16,DataByYear!A:G,7,FALSE)</f>
        <v>43.25028312570781</v>
      </c>
      <c r="AA16" s="79">
        <f>VLOOKUP($Q16,DataByYear!$A:$G,5,FALSE)</f>
        <v>3742.62</v>
      </c>
      <c r="AB16" s="79">
        <f>VLOOKUP($Q16,DataByYear!$A:$G,6,FALSE)</f>
        <v>86534</v>
      </c>
      <c r="AC16" s="102" t="s">
        <v>14</v>
      </c>
      <c r="AD16" s="102" t="s">
        <v>97</v>
      </c>
      <c r="AH16" s="79">
        <f t="array" ref="AH16">PERCENTILE(IF(DataByYear!$B:$B=$R15,DataByYear!$G:$G),AH$3)</f>
        <v>8.8585138641407983</v>
      </c>
      <c r="AI16" s="79">
        <f t="array" ref="AI16">PERCENTILE(IF(DataByYear!$B:$B=$R15,DataByYear!$G:$G),AI$3)</f>
        <v>75.573109558858008</v>
      </c>
      <c r="AK16" s="131">
        <v>2018</v>
      </c>
      <c r="AL16" s="132">
        <f>AQ16</f>
        <v>33</v>
      </c>
      <c r="AM16" s="132">
        <f>ROUND(Y15,1)</f>
        <v>32.4</v>
      </c>
      <c r="AN16" s="132" t="str">
        <f>AP16</f>
        <v>8.9 - 75.6</v>
      </c>
      <c r="AO16" s="79"/>
      <c r="AP16" s="79" t="str">
        <f t="shared" ref="AP16" si="25">FIXED(AH16,1) &amp;" - "&amp;FIXED(AI16,1)</f>
        <v>8.9 - 75.6</v>
      </c>
      <c r="AQ16" s="79">
        <f>COUNTIF(DataByYear!D:D,DataOut!AK16)</f>
        <v>33</v>
      </c>
      <c r="AR16" s="100">
        <f t="shared" ref="AR16" si="26">(AM16-AM15)/AM15</f>
        <v>4.8543689320388349E-2</v>
      </c>
      <c r="AS16" s="79">
        <f t="shared" ref="AS16" si="27">FIND(" - ",AN16,1)</f>
        <v>4</v>
      </c>
      <c r="AT16" s="79">
        <f t="shared" ref="AT16" si="28">AK16</f>
        <v>2018</v>
      </c>
      <c r="AU16" s="79">
        <f>AM16</f>
        <v>32.4</v>
      </c>
      <c r="AV16" s="79">
        <f t="shared" ref="AV16" si="29">MID(AN16,1,AS16-1)+0</f>
        <v>8.9</v>
      </c>
      <c r="AW16" s="79">
        <f t="shared" ref="AW16" si="30">AY16-AV16</f>
        <v>66.699999999999989</v>
      </c>
      <c r="AX16" s="67">
        <v>31.331456277014599</v>
      </c>
      <c r="AY16" s="79">
        <f t="shared" ref="AY16" si="31">MID(AN16,AS16+3,100)+0</f>
        <v>75.599999999999994</v>
      </c>
    </row>
    <row r="17" spans="1:30" x14ac:dyDescent="0.25">
      <c r="A17" t="str">
        <f t="shared" si="2"/>
        <v>H242011Q1</v>
      </c>
      <c r="B17" t="s">
        <v>162</v>
      </c>
      <c r="C17" s="79" t="str">
        <f t="shared" si="17"/>
        <v>2011</v>
      </c>
      <c r="D17" s="79" t="str">
        <f t="shared" si="7"/>
        <v>Q1</v>
      </c>
      <c r="E17">
        <f t="shared" si="8"/>
        <v>21.034012129103818</v>
      </c>
      <c r="F17">
        <f t="shared" si="9"/>
        <v>33.132117056446674</v>
      </c>
      <c r="G17">
        <f t="shared" si="10"/>
        <v>0</v>
      </c>
      <c r="H17">
        <f>VLOOKUP(A17,DataByQuarter!A:J,9,FALSE)</f>
        <v>33.132117056446674</v>
      </c>
      <c r="I17">
        <f>VLOOKUP($A17,DataByQuarter!$A:$J,6,FALSE)</f>
        <v>1623.54</v>
      </c>
      <c r="J17">
        <f>VLOOKUP($A17,DataByQuarter!$A:$J,7,FALSE)</f>
        <v>49002</v>
      </c>
      <c r="K17">
        <f>SUMIF(DataByQuarter!B:B,DataOut!B17,DataByQuarter!F:F)</f>
        <v>17445.82</v>
      </c>
      <c r="L17">
        <f>SUMIF(DataByQuarter!B:B,DataOut!B17,DataByQuarter!G:G)</f>
        <v>829410</v>
      </c>
      <c r="M17">
        <f t="shared" si="11"/>
        <v>21.034012129103818</v>
      </c>
      <c r="N17">
        <f t="array" ref="N17">PERCENTILE(IF(DataByQuarter!$B:$B=DataOut!$B17,DataByQuarter!$I:$I),N$3)</f>
        <v>10.134148460501653</v>
      </c>
      <c r="O17">
        <f t="array" ref="O17">PERCENTILE(IF(DataByQuarter!$B:$B=DataOut!$B17,DataByQuarter!$I:$I),O$3)</f>
        <v>38.619493447664773</v>
      </c>
      <c r="P17">
        <f t="array" ref="P17">PERCENTILE(IF(DataByQuarter!$B:$B=DataOut!$B17,DataByQuarter!$I:$I),P$3)</f>
        <v>20.175370528439512</v>
      </c>
      <c r="AC17" s="102" t="s">
        <v>394</v>
      </c>
      <c r="AD17" s="102" t="s">
        <v>92</v>
      </c>
    </row>
    <row r="18" spans="1:30" x14ac:dyDescent="0.25">
      <c r="A18" t="str">
        <f t="shared" si="2"/>
        <v>H242011Q2</v>
      </c>
      <c r="B18" t="s">
        <v>163</v>
      </c>
      <c r="C18" s="79" t="str">
        <f t="shared" si="17"/>
        <v/>
      </c>
      <c r="D18" s="79" t="str">
        <f t="shared" si="7"/>
        <v>Q2</v>
      </c>
      <c r="E18">
        <f t="shared" si="8"/>
        <v>28.552552040260039</v>
      </c>
      <c r="F18">
        <f t="shared" si="9"/>
        <v>38.567406675119813</v>
      </c>
      <c r="G18">
        <f t="shared" si="10"/>
        <v>0</v>
      </c>
      <c r="H18">
        <f>VLOOKUP(A18,DataByQuarter!A:J,9,FALSE)</f>
        <v>38.567406675119813</v>
      </c>
      <c r="I18">
        <f>VLOOKUP($A18,DataByQuarter!$A:$J,6,FALSE)</f>
        <v>1794.58</v>
      </c>
      <c r="J18">
        <f>VLOOKUP($A18,DataByQuarter!$A:$J,7,FALSE)</f>
        <v>46531</v>
      </c>
      <c r="K18">
        <f>SUMIF(DataByQuarter!B:B,DataOut!B18,DataByQuarter!F:F)</f>
        <v>23097.329999999998</v>
      </c>
      <c r="L18">
        <f>SUMIF(DataByQuarter!B:B,DataOut!B18,DataByQuarter!G:G)</f>
        <v>808941</v>
      </c>
      <c r="M18">
        <f t="shared" si="11"/>
        <v>28.552552040260039</v>
      </c>
      <c r="N18">
        <f t="array" ref="N18">PERCENTILE(IF(DataByQuarter!$B:$B=DataOut!$B18,DataByQuarter!$I:$I),N$3)</f>
        <v>11.251039253627534</v>
      </c>
      <c r="O18">
        <f t="array" ref="O18">PERCENTILE(IF(DataByQuarter!$B:$B=DataOut!$B18,DataByQuarter!$I:$I),O$3)</f>
        <v>45.157084995027617</v>
      </c>
      <c r="P18">
        <f t="array" ref="P18">PERCENTILE(IF(DataByQuarter!$B:$B=DataOut!$B18,DataByQuarter!$I:$I),P$3)</f>
        <v>22.113962911091399</v>
      </c>
      <c r="AC18" s="102" t="s">
        <v>395</v>
      </c>
      <c r="AD18" s="102" t="s">
        <v>63</v>
      </c>
    </row>
    <row r="19" spans="1:30" x14ac:dyDescent="0.25">
      <c r="A19" t="str">
        <f t="shared" si="2"/>
        <v>H242011Q3</v>
      </c>
      <c r="B19" t="s">
        <v>164</v>
      </c>
      <c r="C19" s="79" t="str">
        <f t="shared" si="17"/>
        <v/>
      </c>
      <c r="D19" s="79" t="str">
        <f t="shared" si="7"/>
        <v>Q3</v>
      </c>
      <c r="E19">
        <f t="shared" si="8"/>
        <v>25.447136329160738</v>
      </c>
      <c r="F19">
        <f t="shared" si="9"/>
        <v>26.497751987774357</v>
      </c>
      <c r="G19">
        <f t="shared" si="10"/>
        <v>0</v>
      </c>
      <c r="H19">
        <f>VLOOKUP(A19,DataByQuarter!A:J,9,FALSE)</f>
        <v>26.497751987774357</v>
      </c>
      <c r="I19">
        <f>VLOOKUP($A19,DataByQuarter!$A:$J,6,FALSE)</f>
        <v>1196.4000000000001</v>
      </c>
      <c r="J19">
        <f>VLOOKUP($A19,DataByQuarter!$A:$J,7,FALSE)</f>
        <v>45151</v>
      </c>
      <c r="K19">
        <f>SUMIF(DataByQuarter!B:B,DataOut!B19,DataByQuarter!F:F)</f>
        <v>20298.29</v>
      </c>
      <c r="L19">
        <f>SUMIF(DataByQuarter!B:B,DataOut!B19,DataByQuarter!G:G)</f>
        <v>797665</v>
      </c>
      <c r="M19">
        <f t="shared" si="11"/>
        <v>25.447136329160738</v>
      </c>
      <c r="N19">
        <f t="array" ref="N19">PERCENTILE(IF(DataByQuarter!$B:$B=DataOut!$B19,DataByQuarter!$I:$I),N$3)</f>
        <v>12.616291308750245</v>
      </c>
      <c r="O19">
        <f t="array" ref="O19">PERCENTILE(IF(DataByQuarter!$B:$B=DataOut!$B19,DataByQuarter!$I:$I),O$3)</f>
        <v>40.781696612479003</v>
      </c>
      <c r="P19">
        <f t="array" ref="P19">PERCENTILE(IF(DataByQuarter!$B:$B=DataOut!$B19,DataByQuarter!$I:$I),P$3)</f>
        <v>22.0208299693202</v>
      </c>
      <c r="T19" t="s">
        <v>178</v>
      </c>
      <c r="U19" t="s">
        <v>179</v>
      </c>
      <c r="V19" t="s">
        <v>219</v>
      </c>
      <c r="W19" t="s">
        <v>203</v>
      </c>
      <c r="AC19" s="102" t="s">
        <v>396</v>
      </c>
      <c r="AD19" s="102" t="s">
        <v>64</v>
      </c>
    </row>
    <row r="20" spans="1:30" x14ac:dyDescent="0.25">
      <c r="A20" t="str">
        <f t="shared" si="2"/>
        <v>H242011Q4</v>
      </c>
      <c r="B20" t="s">
        <v>165</v>
      </c>
      <c r="C20" s="79" t="str">
        <f t="shared" si="17"/>
        <v/>
      </c>
      <c r="D20" s="79" t="str">
        <f t="shared" si="7"/>
        <v>Q4</v>
      </c>
      <c r="E20">
        <f t="shared" si="8"/>
        <v>47.434474967987043</v>
      </c>
      <c r="F20">
        <f t="shared" si="9"/>
        <v>28.061247068194895</v>
      </c>
      <c r="G20">
        <f t="shared" si="10"/>
        <v>0</v>
      </c>
      <c r="H20">
        <f>VLOOKUP(A20,DataByQuarter!A:J,9,FALSE)</f>
        <v>28.061247068194895</v>
      </c>
      <c r="I20">
        <f>VLOOKUP($A20,DataByQuarter!$A:$J,6,FALSE)</f>
        <v>1268.2</v>
      </c>
      <c r="J20">
        <f>VLOOKUP($A20,DataByQuarter!$A:$J,7,FALSE)</f>
        <v>45194</v>
      </c>
      <c r="K20">
        <f>SUMIF(DataByQuarter!B:B,DataOut!B20,DataByQuarter!F:F)</f>
        <v>36783.87000000001</v>
      </c>
      <c r="L20">
        <f>SUMIF(DataByQuarter!B:B,DataOut!B20,DataByQuarter!G:G)</f>
        <v>775467</v>
      </c>
      <c r="M20">
        <f t="shared" si="11"/>
        <v>47.434474967987043</v>
      </c>
      <c r="N20">
        <f t="array" ref="N20">PERCENTILE(IF(DataByQuarter!$B:$B=DataOut!$B20,DataByQuarter!$I:$I),N$3)</f>
        <v>10.156009586243554</v>
      </c>
      <c r="O20">
        <f t="array" ref="O20">PERCENTILE(IF(DataByQuarter!$B:$B=DataOut!$B20,DataByQuarter!$I:$I),O$3)</f>
        <v>58.967013919819259</v>
      </c>
      <c r="P20">
        <f t="array" ref="P20">PERCENTILE(IF(DataByQuarter!$B:$B=DataOut!$B20,DataByQuarter!$I:$I),P$3)</f>
        <v>21.129701829544942</v>
      </c>
      <c r="S20" s="28">
        <v>2008</v>
      </c>
      <c r="T20">
        <f>V5</f>
        <v>20.36813994076396</v>
      </c>
      <c r="U20">
        <f>Z5</f>
        <v>19.697132541686667</v>
      </c>
      <c r="V20">
        <f>W5</f>
        <v>8.528645915102798</v>
      </c>
      <c r="W20">
        <f>X5</f>
        <v>32.425621598775301</v>
      </c>
      <c r="AC20" s="102" t="s">
        <v>397</v>
      </c>
      <c r="AD20" s="102" t="s">
        <v>65</v>
      </c>
    </row>
    <row r="21" spans="1:30" x14ac:dyDescent="0.25">
      <c r="A21" t="str">
        <f t="shared" si="2"/>
        <v>H242012Q1</v>
      </c>
      <c r="B21" t="s">
        <v>166</v>
      </c>
      <c r="C21" s="79" t="str">
        <f t="shared" si="17"/>
        <v>2012</v>
      </c>
      <c r="D21" s="79" t="str">
        <f t="shared" si="7"/>
        <v>Q1</v>
      </c>
      <c r="E21">
        <f t="shared" si="8"/>
        <v>24.888738723279371</v>
      </c>
      <c r="F21">
        <f t="shared" si="9"/>
        <v>19.872022439900949</v>
      </c>
      <c r="G21">
        <f t="shared" si="10"/>
        <v>0</v>
      </c>
      <c r="H21">
        <f>VLOOKUP(A21,DataByQuarter!A:J,9,FALSE)</f>
        <v>19.872022439900949</v>
      </c>
      <c r="I21">
        <f>VLOOKUP($A21,DataByQuarter!$A:$J,6,FALSE)</f>
        <v>906.82</v>
      </c>
      <c r="J21">
        <f>VLOOKUP($A21,DataByQuarter!$A:$J,7,FALSE)</f>
        <v>45633</v>
      </c>
      <c r="K21">
        <f>SUMIF(DataByQuarter!B:B,DataOut!B21,DataByQuarter!F:F)</f>
        <v>21030.810000000005</v>
      </c>
      <c r="L21">
        <f>SUMIF(DataByQuarter!B:B,DataOut!B21,DataByQuarter!G:G)</f>
        <v>844993</v>
      </c>
      <c r="M21">
        <f t="shared" si="11"/>
        <v>24.888738723279371</v>
      </c>
      <c r="N21">
        <f t="array" ref="N21">PERCENTILE(IF(DataByQuarter!$B:$B=DataOut!$B21,DataByQuarter!$I:$I),N$3)</f>
        <v>13.617331635460809</v>
      </c>
      <c r="O21">
        <f t="array" ref="O21">PERCENTILE(IF(DataByQuarter!$B:$B=DataOut!$B21,DataByQuarter!$I:$I),O$3)</f>
        <v>60.023611806121941</v>
      </c>
      <c r="P21">
        <f t="array" ref="P21">PERCENTILE(IF(DataByQuarter!$B:$B=DataOut!$B21,DataByQuarter!$I:$I),P$3)</f>
        <v>20.68836893862326</v>
      </c>
      <c r="S21" s="28">
        <v>2009</v>
      </c>
      <c r="T21">
        <f t="shared" ref="T21:T26" si="32">V6</f>
        <v>24.933568850537082</v>
      </c>
      <c r="U21">
        <f t="shared" ref="U21:U27" si="33">Z6</f>
        <v>28.66761729579585</v>
      </c>
      <c r="V21">
        <f t="shared" ref="V21:W21" si="34">W6</f>
        <v>9.5280269869652106</v>
      </c>
      <c r="W21">
        <f t="shared" si="34"/>
        <v>35.176983954150373</v>
      </c>
      <c r="AC21" s="102" t="s">
        <v>18</v>
      </c>
      <c r="AD21" s="102" t="s">
        <v>49</v>
      </c>
    </row>
    <row r="22" spans="1:30" x14ac:dyDescent="0.25">
      <c r="A22" t="str">
        <f t="shared" si="2"/>
        <v>H242012Q2</v>
      </c>
      <c r="B22" t="s">
        <v>167</v>
      </c>
      <c r="C22" s="79" t="str">
        <f t="shared" si="17"/>
        <v/>
      </c>
      <c r="D22" s="79" t="str">
        <f t="shared" si="7"/>
        <v>Q2</v>
      </c>
      <c r="E22">
        <f t="shared" si="8"/>
        <v>35.532600508282556</v>
      </c>
      <c r="F22">
        <f t="shared" si="9"/>
        <v>21.973266009963258</v>
      </c>
      <c r="G22">
        <f t="shared" si="10"/>
        <v>0</v>
      </c>
      <c r="H22">
        <f>VLOOKUP(A22,DataByQuarter!A:J,9,FALSE)</f>
        <v>21.973266009963258</v>
      </c>
      <c r="I22">
        <f>VLOOKUP($A22,DataByQuarter!$A:$J,6,FALSE)</f>
        <v>974.8</v>
      </c>
      <c r="J22">
        <f>VLOOKUP($A22,DataByQuarter!$A:$J,7,FALSE)</f>
        <v>44363</v>
      </c>
      <c r="K22">
        <f>SUMIF(DataByQuarter!B:B,DataOut!B22,DataByQuarter!F:F)</f>
        <v>29011.480000000003</v>
      </c>
      <c r="L22">
        <f>SUMIF(DataByQuarter!B:B,DataOut!B22,DataByQuarter!G:G)</f>
        <v>816475</v>
      </c>
      <c r="M22">
        <f t="shared" si="11"/>
        <v>35.532600508282556</v>
      </c>
      <c r="N22">
        <f t="array" ref="N22">PERCENTILE(IF(DataByQuarter!$B:$B=DataOut!$B22,DataByQuarter!$I:$I),N$3)</f>
        <v>12.725556586198749</v>
      </c>
      <c r="O22">
        <f t="array" ref="O22">PERCENTILE(IF(DataByQuarter!$B:$B=DataOut!$B22,DataByQuarter!$I:$I),O$3)</f>
        <v>127.78839447406972</v>
      </c>
      <c r="P22">
        <f t="array" ref="P22">PERCENTILE(IF(DataByQuarter!$B:$B=DataOut!$B22,DataByQuarter!$I:$I),P$3)</f>
        <v>21.441231987477554</v>
      </c>
      <c r="S22" s="28">
        <v>2010</v>
      </c>
      <c r="T22">
        <f t="shared" si="32"/>
        <v>21.541686381930969</v>
      </c>
      <c r="U22">
        <f t="shared" si="33"/>
        <v>26.028491971316235</v>
      </c>
      <c r="V22">
        <f t="shared" ref="V22:W22" si="35">W7</f>
        <v>6.1882632444107752</v>
      </c>
      <c r="W22">
        <f t="shared" si="35"/>
        <v>34.774157207999835</v>
      </c>
      <c r="AC22" s="102" t="s">
        <v>19</v>
      </c>
      <c r="AD22" s="102" t="s">
        <v>50</v>
      </c>
    </row>
    <row r="23" spans="1:30" x14ac:dyDescent="0.25">
      <c r="A23" t="str">
        <f t="shared" si="2"/>
        <v>H242012Q3</v>
      </c>
      <c r="B23" t="s">
        <v>168</v>
      </c>
      <c r="C23" s="79" t="str">
        <f t="shared" si="17"/>
        <v/>
      </c>
      <c r="D23" s="79" t="str">
        <f t="shared" si="7"/>
        <v>Q3</v>
      </c>
      <c r="E23">
        <f t="shared" si="8"/>
        <v>31.235135076566547</v>
      </c>
      <c r="F23">
        <f t="shared" si="9"/>
        <v>43.099303933139041</v>
      </c>
      <c r="G23">
        <f t="shared" si="10"/>
        <v>0</v>
      </c>
      <c r="H23">
        <f>VLOOKUP(A23,DataByQuarter!A:J,9,FALSE)</f>
        <v>43.099303933139041</v>
      </c>
      <c r="I23">
        <f>VLOOKUP($A23,DataByQuarter!$A:$J,6,FALSE)</f>
        <v>1789.44</v>
      </c>
      <c r="J23">
        <f>VLOOKUP($A23,DataByQuarter!$A:$J,7,FALSE)</f>
        <v>41519</v>
      </c>
      <c r="K23">
        <f>SUMIF(DataByQuarter!B:B,DataOut!B23,DataByQuarter!F:F)</f>
        <v>24503.37</v>
      </c>
      <c r="L23">
        <f>SUMIF(DataByQuarter!B:B,DataOut!B23,DataByQuarter!G:G)</f>
        <v>784481</v>
      </c>
      <c r="M23">
        <f t="shared" si="11"/>
        <v>31.235135076566547</v>
      </c>
      <c r="N23">
        <f t="array" ref="N23">PERCENTILE(IF(DataByQuarter!$B:$B=DataOut!$B23,DataByQuarter!$I:$I),N$3)</f>
        <v>10.695373834471601</v>
      </c>
      <c r="O23">
        <f t="array" ref="O23">PERCENTILE(IF(DataByQuarter!$B:$B=DataOut!$B23,DataByQuarter!$I:$I),O$3)</f>
        <v>163.17379564668022</v>
      </c>
      <c r="P23">
        <f t="array" ref="P23">PERCENTILE(IF(DataByQuarter!$B:$B=DataOut!$B23,DataByQuarter!$I:$I),P$3)</f>
        <v>21.474994328231041</v>
      </c>
      <c r="S23" s="28">
        <v>2011</v>
      </c>
      <c r="T23">
        <f t="shared" si="32"/>
        <v>30.398825091087211</v>
      </c>
      <c r="U23">
        <f t="shared" si="33"/>
        <v>31.648285434532333</v>
      </c>
      <c r="V23">
        <f t="shared" ref="V23:W23" si="36">W8</f>
        <v>12.911090297880438</v>
      </c>
      <c r="W23">
        <f t="shared" si="36"/>
        <v>43.419943143686645</v>
      </c>
      <c r="AC23" s="102" t="s">
        <v>20</v>
      </c>
      <c r="AD23" s="102" t="s">
        <v>74</v>
      </c>
    </row>
    <row r="24" spans="1:30" x14ac:dyDescent="0.25">
      <c r="A24" t="str">
        <f t="shared" si="2"/>
        <v>H242012Q4</v>
      </c>
      <c r="B24" t="s">
        <v>169</v>
      </c>
      <c r="C24" s="79" t="str">
        <f t="shared" si="17"/>
        <v/>
      </c>
      <c r="D24" s="79" t="str">
        <f t="shared" si="7"/>
        <v>Q4</v>
      </c>
      <c r="E24">
        <f t="shared" si="8"/>
        <v>38.236102214184527</v>
      </c>
      <c r="F24">
        <f t="shared" si="9"/>
        <v>26.540764841797522</v>
      </c>
      <c r="G24">
        <f t="shared" si="10"/>
        <v>0</v>
      </c>
      <c r="H24">
        <f>VLOOKUP(A24,DataByQuarter!A:J,9,FALSE)</f>
        <v>26.540764841797522</v>
      </c>
      <c r="I24">
        <f>VLOOKUP($A24,DataByQuarter!$A:$J,6,FALSE)</f>
        <v>1125.7</v>
      </c>
      <c r="J24">
        <f>VLOOKUP($A24,DataByQuarter!$A:$J,7,FALSE)</f>
        <v>42414</v>
      </c>
      <c r="K24">
        <f>SUMIF(DataByQuarter!B:B,DataOut!B24,DataByQuarter!F:F)</f>
        <v>32411.635000000009</v>
      </c>
      <c r="L24">
        <f>SUMIF(DataByQuarter!B:B,DataOut!B24,DataByQuarter!G:G)</f>
        <v>847671</v>
      </c>
      <c r="M24">
        <f t="shared" si="11"/>
        <v>38.236102214184527</v>
      </c>
      <c r="N24">
        <f t="array" ref="N24">PERCENTILE(IF(DataByQuarter!$B:$B=DataOut!$B24,DataByQuarter!$I:$I),N$3)</f>
        <v>9.1514246640070809</v>
      </c>
      <c r="O24">
        <f t="array" ref="O24">PERCENTILE(IF(DataByQuarter!$B:$B=DataOut!$B24,DataByQuarter!$I:$I),O$3)</f>
        <v>149.00455929369858</v>
      </c>
      <c r="P24">
        <f t="array" ref="P24">PERCENTILE(IF(DataByQuarter!$B:$B=DataOut!$B24,DataByQuarter!$I:$I),P$3)</f>
        <v>26.745155871792711</v>
      </c>
      <c r="S24" s="28">
        <v>2012</v>
      </c>
      <c r="T24">
        <f t="shared" si="32"/>
        <v>32.474084745659788</v>
      </c>
      <c r="U24">
        <f t="shared" si="33"/>
        <v>27.578839641462899</v>
      </c>
      <c r="V24">
        <f t="shared" ref="V24:W24" si="37">W9</f>
        <v>13.433770745487152</v>
      </c>
      <c r="W24">
        <f t="shared" si="37"/>
        <v>138.12558436054675</v>
      </c>
      <c r="AC24" s="102" t="s">
        <v>402</v>
      </c>
      <c r="AD24" s="102" t="s">
        <v>51</v>
      </c>
    </row>
    <row r="25" spans="1:30" x14ac:dyDescent="0.25">
      <c r="A25" t="str">
        <f t="shared" si="2"/>
        <v>H242013Q1</v>
      </c>
      <c r="B25" t="s">
        <v>170</v>
      </c>
      <c r="C25" s="79" t="str">
        <f t="shared" si="17"/>
        <v>2013</v>
      </c>
      <c r="D25" s="79" t="str">
        <f t="shared" si="7"/>
        <v>Q1</v>
      </c>
      <c r="E25">
        <f t="shared" si="8"/>
        <v>37.600669454729008</v>
      </c>
      <c r="F25">
        <f t="shared" si="9"/>
        <v>26.021345303804139</v>
      </c>
      <c r="G25">
        <f t="shared" si="10"/>
        <v>0</v>
      </c>
      <c r="H25">
        <f>VLOOKUP(A25,DataByQuarter!A:J,9,FALSE)</f>
        <v>26.021345303804139</v>
      </c>
      <c r="I25">
        <f>VLOOKUP($A25,DataByQuarter!$A:$J,6,FALSE)</f>
        <v>1136.17</v>
      </c>
      <c r="J25">
        <f>VLOOKUP($A25,DataByQuarter!$A:$J,7,FALSE)</f>
        <v>43663</v>
      </c>
      <c r="K25">
        <f>SUMIF(DataByQuarter!B:B,DataOut!B25,DataByQuarter!F:F)</f>
        <v>32924.574999999997</v>
      </c>
      <c r="L25">
        <f>SUMIF(DataByQuarter!B:B,DataOut!B25,DataByQuarter!G:G)</f>
        <v>875638</v>
      </c>
      <c r="M25">
        <f t="shared" si="11"/>
        <v>37.600669454729008</v>
      </c>
      <c r="N25">
        <f t="array" ref="N25">PERCENTILE(IF(DataByQuarter!$B:$B=DataOut!$B25,DataByQuarter!$I:$I),N$3)</f>
        <v>13.823081235907644</v>
      </c>
      <c r="O25">
        <f t="array" ref="O25">PERCENTILE(IF(DataByQuarter!$B:$B=DataOut!$B25,DataByQuarter!$I:$I),O$3)</f>
        <v>91.243432058782204</v>
      </c>
      <c r="P25">
        <f t="array" ref="P25">PERCENTILE(IF(DataByQuarter!$B:$B=DataOut!$B25,DataByQuarter!$I:$I),P$3)</f>
        <v>25.646548238402026</v>
      </c>
      <c r="S25" s="28">
        <v>2013</v>
      </c>
      <c r="T25">
        <f t="shared" si="32"/>
        <v>32.01110820151235</v>
      </c>
      <c r="U25">
        <f t="shared" si="33"/>
        <v>24.751954985989506</v>
      </c>
      <c r="V25">
        <f t="shared" ref="V25:W25" si="38">W10</f>
        <v>17.328966443810909</v>
      </c>
      <c r="W25">
        <f t="shared" si="38"/>
        <v>72.945260627817831</v>
      </c>
      <c r="AC25" s="102" t="s">
        <v>21</v>
      </c>
      <c r="AD25" s="102" t="s">
        <v>77</v>
      </c>
    </row>
    <row r="26" spans="1:30" x14ac:dyDescent="0.25">
      <c r="A26" t="str">
        <f t="shared" si="2"/>
        <v>H242013Q2</v>
      </c>
      <c r="B26" t="s">
        <v>171</v>
      </c>
      <c r="C26" s="79" t="str">
        <f t="shared" si="17"/>
        <v/>
      </c>
      <c r="D26" s="79" t="str">
        <f t="shared" si="7"/>
        <v>Q2</v>
      </c>
      <c r="E26">
        <f t="shared" si="8"/>
        <v>27.737790996463044</v>
      </c>
      <c r="F26">
        <f t="shared" si="9"/>
        <v>21.241942604856511</v>
      </c>
      <c r="G26">
        <f t="shared" si="10"/>
        <v>0</v>
      </c>
      <c r="H26">
        <f>VLOOKUP(A26,DataByQuarter!A:J,9,FALSE)</f>
        <v>21.241942604856511</v>
      </c>
      <c r="I26">
        <f>VLOOKUP($A26,DataByQuarter!$A:$J,6,FALSE)</f>
        <v>962.26</v>
      </c>
      <c r="J26">
        <f>VLOOKUP($A26,DataByQuarter!$A:$J,7,FALSE)</f>
        <v>45300</v>
      </c>
      <c r="K26">
        <f>SUMIF(DataByQuarter!B:B,DataOut!B26,DataByQuarter!F:F)</f>
        <v>23856.219999999998</v>
      </c>
      <c r="L26">
        <f>SUMIF(DataByQuarter!B:B,DataOut!B26,DataByQuarter!G:G)</f>
        <v>860062</v>
      </c>
      <c r="M26">
        <f t="shared" si="11"/>
        <v>27.737790996463044</v>
      </c>
      <c r="N26">
        <f t="array" ref="N26">PERCENTILE(IF(DataByQuarter!$B:$B=DataOut!$B26,DataByQuarter!$I:$I),N$3)</f>
        <v>10.835502814902979</v>
      </c>
      <c r="O26">
        <f t="array" ref="O26">PERCENTILE(IF(DataByQuarter!$B:$B=DataOut!$B26,DataByQuarter!$I:$I),O$3)</f>
        <v>58.741746704914462</v>
      </c>
      <c r="P26">
        <f t="array" ref="P26">PERCENTILE(IF(DataByQuarter!$B:$B=DataOut!$B26,DataByQuarter!$I:$I),P$3)</f>
        <v>25.165074040289529</v>
      </c>
      <c r="S26" s="28">
        <v>2014</v>
      </c>
      <c r="T26">
        <f t="shared" si="32"/>
        <v>29.788979690090144</v>
      </c>
      <c r="U26">
        <f t="shared" si="33"/>
        <v>29.075130314428904</v>
      </c>
      <c r="V26">
        <f t="shared" ref="V26:W26" si="39">W11</f>
        <v>14.855257635321204</v>
      </c>
      <c r="W26">
        <f t="shared" si="39"/>
        <v>55.460157778341525</v>
      </c>
      <c r="AC26" s="102" t="s">
        <v>22</v>
      </c>
      <c r="AD26" s="102" t="s">
        <v>99</v>
      </c>
    </row>
    <row r="27" spans="1:30" x14ac:dyDescent="0.25">
      <c r="A27" t="str">
        <f t="shared" si="2"/>
        <v>H242013Q3</v>
      </c>
      <c r="B27" t="s">
        <v>172</v>
      </c>
      <c r="C27" s="79" t="str">
        <f t="shared" si="17"/>
        <v/>
      </c>
      <c r="D27" s="79" t="str">
        <f t="shared" si="7"/>
        <v>Q3</v>
      </c>
      <c r="E27">
        <f t="shared" si="8"/>
        <v>29.547272473887684</v>
      </c>
      <c r="F27">
        <f t="shared" si="9"/>
        <v>27.64772444384095</v>
      </c>
      <c r="G27">
        <f t="shared" si="10"/>
        <v>0</v>
      </c>
      <c r="H27">
        <f>VLOOKUP(A27,DataByQuarter!A:J,9,FALSE)</f>
        <v>27.64772444384095</v>
      </c>
      <c r="I27">
        <f>VLOOKUP($A27,DataByQuarter!$A:$J,6,FALSE)</f>
        <v>1221.67</v>
      </c>
      <c r="J27">
        <f>VLOOKUP($A27,DataByQuarter!$A:$J,7,FALSE)</f>
        <v>44187</v>
      </c>
      <c r="K27">
        <f>SUMIF(DataByQuarter!B:B,DataOut!B27,DataByQuarter!F:F)</f>
        <v>24594.144999999997</v>
      </c>
      <c r="L27">
        <f>SUMIF(DataByQuarter!B:B,DataOut!B27,DataByQuarter!G:G)</f>
        <v>832366</v>
      </c>
      <c r="M27">
        <f t="shared" si="11"/>
        <v>29.547272473887684</v>
      </c>
      <c r="N27">
        <f t="array" ref="N27">PERCENTILE(IF(DataByQuarter!$B:$B=DataOut!$B27,DataByQuarter!$I:$I),N$3)</f>
        <v>16.83467741935484</v>
      </c>
      <c r="O27">
        <f t="array" ref="O27">PERCENTILE(IF(DataByQuarter!$B:$B=DataOut!$B27,DataByQuarter!$I:$I),O$3)</f>
        <v>56.602968776659274</v>
      </c>
      <c r="P27">
        <f t="array" ref="P27">PERCENTILE(IF(DataByQuarter!$B:$B=DataOut!$B27,DataByQuarter!$I:$I),P$3)</f>
        <v>27.876052027543992</v>
      </c>
      <c r="S27" s="28">
        <v>2015</v>
      </c>
      <c r="T27">
        <f>V12</f>
        <v>30.499013042492471</v>
      </c>
      <c r="U27">
        <f t="shared" si="33"/>
        <v>35.078500872231913</v>
      </c>
      <c r="V27">
        <f t="shared" ref="V27:W27" si="40">W12</f>
        <v>16.063164453414466</v>
      </c>
      <c r="W27">
        <f t="shared" si="40"/>
        <v>71.241887513251967</v>
      </c>
      <c r="AC27" s="102" t="s">
        <v>23</v>
      </c>
      <c r="AD27" s="102" t="s">
        <v>100</v>
      </c>
    </row>
    <row r="28" spans="1:30" x14ac:dyDescent="0.25">
      <c r="A28" t="str">
        <f t="shared" si="2"/>
        <v>H242013Q4</v>
      </c>
      <c r="B28" t="s">
        <v>173</v>
      </c>
      <c r="C28" s="79" t="str">
        <f t="shared" si="17"/>
        <v/>
      </c>
      <c r="D28" s="79" t="str">
        <f t="shared" si="7"/>
        <v>Q4</v>
      </c>
      <c r="E28">
        <f t="shared" si="8"/>
        <v>33.007793017082804</v>
      </c>
      <c r="F28">
        <f t="shared" si="9"/>
        <v>24.200646810050433</v>
      </c>
      <c r="G28">
        <f t="shared" si="10"/>
        <v>0</v>
      </c>
      <c r="H28">
        <f>VLOOKUP(A28,DataByQuarter!A:J,9,FALSE)</f>
        <v>24.200646810050433</v>
      </c>
      <c r="I28">
        <f>VLOOKUP($A28,DataByQuarter!$A:$J,6,FALSE)</f>
        <v>1070.08</v>
      </c>
      <c r="J28">
        <f>VLOOKUP($A28,DataByQuarter!$A:$J,7,FALSE)</f>
        <v>44217</v>
      </c>
      <c r="K28">
        <f>SUMIF(DataByQuarter!B:B,DataOut!B28,DataByQuarter!F:F)</f>
        <v>27543.847999999998</v>
      </c>
      <c r="L28">
        <f>SUMIF(DataByQuarter!B:B,DataOut!B28,DataByQuarter!G:G)</f>
        <v>834465</v>
      </c>
      <c r="M28">
        <f t="shared" si="11"/>
        <v>33.007793017082804</v>
      </c>
      <c r="N28">
        <f t="array" ref="N28">PERCENTILE(IF(DataByQuarter!$B:$B=DataOut!$B28,DataByQuarter!$I:$I),N$3)</f>
        <v>14.029471544715447</v>
      </c>
      <c r="O28">
        <f t="array" ref="O28">PERCENTILE(IF(DataByQuarter!$B:$B=DataOut!$B28,DataByQuarter!$I:$I),O$3)</f>
        <v>66.243264049268674</v>
      </c>
      <c r="P28">
        <f t="array" ref="P28">PERCENTILE(IF(DataByQuarter!$B:$B=DataOut!$B28,DataByQuarter!$I:$I),P$3)</f>
        <v>26.674249964453292</v>
      </c>
      <c r="S28" s="28">
        <v>2016</v>
      </c>
      <c r="T28" s="79">
        <f>V13</f>
        <v>30.482056411966393</v>
      </c>
      <c r="U28" s="79">
        <f t="shared" ref="U28" si="41">Z13</f>
        <v>44.942503224258417</v>
      </c>
      <c r="V28" s="79">
        <f t="shared" ref="V28" si="42">W13</f>
        <v>17.459747258354877</v>
      </c>
      <c r="W28" s="79">
        <f>X13</f>
        <v>64.153461258612495</v>
      </c>
      <c r="AC28" s="102" t="s">
        <v>24</v>
      </c>
      <c r="AD28" s="102" t="s">
        <v>52</v>
      </c>
    </row>
    <row r="29" spans="1:30" x14ac:dyDescent="0.25">
      <c r="A29" t="str">
        <f t="shared" si="2"/>
        <v>H242014Q1</v>
      </c>
      <c r="B29" t="s">
        <v>174</v>
      </c>
      <c r="C29" s="79" t="str">
        <f t="shared" si="17"/>
        <v>2014</v>
      </c>
      <c r="D29" s="79" t="str">
        <f t="shared" si="7"/>
        <v>Q1</v>
      </c>
      <c r="E29">
        <f t="shared" si="8"/>
        <v>27.622448627378795</v>
      </c>
      <c r="F29">
        <f t="shared" si="9"/>
        <v>27.381869093454675</v>
      </c>
      <c r="G29">
        <f t="shared" si="10"/>
        <v>0</v>
      </c>
      <c r="H29">
        <f>VLOOKUP(A29,DataByQuarter!A:J,9,FALSE)</f>
        <v>27.381869093454675</v>
      </c>
      <c r="I29">
        <f>VLOOKUP($A29,DataByQuarter!$A:$J,6,FALSE)</f>
        <v>1251.68</v>
      </c>
      <c r="J29">
        <f>VLOOKUP($A29,DataByQuarter!$A:$J,7,FALSE)</f>
        <v>45712</v>
      </c>
      <c r="K29">
        <f>SUMIF(DataByQuarter!B:B,DataOut!B29,DataByQuarter!F:F)</f>
        <v>24007.775000000005</v>
      </c>
      <c r="L29">
        <f>SUMIF(DataByQuarter!B:B,DataOut!B29,DataByQuarter!G:G)</f>
        <v>869140</v>
      </c>
      <c r="M29">
        <f t="shared" si="11"/>
        <v>27.622448627378795</v>
      </c>
      <c r="N29">
        <f t="array" ref="N29">PERCENTILE(IF(DataByQuarter!$B:$B=DataOut!$B29,DataByQuarter!$I:$I),N$3)</f>
        <v>12.51410715097996</v>
      </c>
      <c r="O29">
        <f t="array" ref="O29">PERCENTILE(IF(DataByQuarter!$B:$B=DataOut!$B29,DataByQuarter!$I:$I),O$3)</f>
        <v>51.770415519498364</v>
      </c>
      <c r="P29">
        <f t="array" ref="P29">PERCENTILE(IF(DataByQuarter!$B:$B=DataOut!$B29,DataByQuarter!$I:$I),P$3)</f>
        <v>27.243961400848036</v>
      </c>
      <c r="S29" s="28">
        <v>2017</v>
      </c>
      <c r="T29" s="79">
        <f>V14</f>
        <v>30.241358518976977</v>
      </c>
      <c r="U29" s="79">
        <f>Z14</f>
        <v>42.265444358375511</v>
      </c>
      <c r="V29" s="79">
        <f>W14</f>
        <v>17.385970037140595</v>
      </c>
      <c r="W29" s="79">
        <f>X14</f>
        <v>64.091483188257385</v>
      </c>
      <c r="AC29" s="102" t="s">
        <v>405</v>
      </c>
      <c r="AD29" s="102" t="s">
        <v>54</v>
      </c>
    </row>
    <row r="30" spans="1:30" x14ac:dyDescent="0.25">
      <c r="A30" t="str">
        <f t="shared" si="2"/>
        <v>H242014Q2</v>
      </c>
      <c r="B30" t="s">
        <v>175</v>
      </c>
      <c r="C30" s="79" t="str">
        <f t="shared" si="17"/>
        <v/>
      </c>
      <c r="D30" s="79" t="str">
        <f t="shared" si="7"/>
        <v>Q2</v>
      </c>
      <c r="E30">
        <f t="shared" si="8"/>
        <v>30.120119933160179</v>
      </c>
      <c r="F30">
        <f t="shared" si="9"/>
        <v>20.743886171631836</v>
      </c>
      <c r="G30">
        <f t="shared" si="10"/>
        <v>0</v>
      </c>
      <c r="H30">
        <f>VLOOKUP(A30,DataByQuarter!A:J,9,FALSE)</f>
        <v>20.743886171631836</v>
      </c>
      <c r="I30">
        <f>VLOOKUP($A30,DataByQuarter!$A:$J,6,FALSE)</f>
        <v>933.06</v>
      </c>
      <c r="J30">
        <f>VLOOKUP($A30,DataByQuarter!$A:$J,7,FALSE)</f>
        <v>44980</v>
      </c>
      <c r="K30">
        <f>SUMIF(DataByQuarter!B:B,DataOut!B30,DataByQuarter!F:F)</f>
        <v>24189.890000000003</v>
      </c>
      <c r="L30">
        <f>SUMIF(DataByQuarter!B:B,DataOut!B30,DataByQuarter!G:G)</f>
        <v>803114</v>
      </c>
      <c r="M30">
        <f t="shared" si="11"/>
        <v>30.120119933160179</v>
      </c>
      <c r="N30">
        <f t="array" ref="N30">PERCENTILE(IF(DataByQuarter!$B:$B=DataOut!$B30,DataByQuarter!$I:$I),N$3)</f>
        <v>15.246941276731947</v>
      </c>
      <c r="O30">
        <f t="array" ref="O30">PERCENTILE(IF(DataByQuarter!$B:$B=DataOut!$B30,DataByQuarter!$I:$I),O$3)</f>
        <v>57.868287742792923</v>
      </c>
      <c r="P30">
        <f t="array" ref="P30">PERCENTILE(IF(DataByQuarter!$B:$B=DataOut!$B30,DataByQuarter!$I:$I),P$3)</f>
        <v>26.876960081451983</v>
      </c>
      <c r="S30" s="28">
        <v>2018</v>
      </c>
      <c r="T30" s="79">
        <f>V15</f>
        <v>31.479787571017958</v>
      </c>
      <c r="U30" s="79">
        <f t="shared" ref="U30" si="43">Z15</f>
        <v>41.026650549703568</v>
      </c>
      <c r="V30" s="79">
        <f t="shared" ref="V30" si="44">W15</f>
        <v>13.432628751174958</v>
      </c>
      <c r="W30" s="79">
        <f>X15</f>
        <v>66.070636866193851</v>
      </c>
      <c r="AC30" s="102" t="s">
        <v>406</v>
      </c>
      <c r="AD30" s="102" t="s">
        <v>80</v>
      </c>
    </row>
    <row r="31" spans="1:30" x14ac:dyDescent="0.25">
      <c r="A31" t="str">
        <f t="shared" si="2"/>
        <v>H242014Q3</v>
      </c>
      <c r="B31" t="s">
        <v>176</v>
      </c>
      <c r="C31" s="79" t="str">
        <f t="shared" si="17"/>
        <v/>
      </c>
      <c r="D31" s="79" t="str">
        <f t="shared" si="7"/>
        <v>Q3</v>
      </c>
      <c r="E31">
        <f t="shared" si="8"/>
        <v>32.221815606185821</v>
      </c>
      <c r="F31">
        <f t="shared" si="9"/>
        <v>35.199080987937968</v>
      </c>
      <c r="G31">
        <f t="shared" si="10"/>
        <v>0</v>
      </c>
      <c r="H31">
        <f>VLOOKUP(A31,DataByQuarter!A:J,9,FALSE)</f>
        <v>35.199080987937968</v>
      </c>
      <c r="I31">
        <f>VLOOKUP($A31,DataByQuarter!$A:$J,6,FALSE)</f>
        <v>1532.04</v>
      </c>
      <c r="J31">
        <f>VLOOKUP($A31,DataByQuarter!$A:$J,7,FALSE)</f>
        <v>43525</v>
      </c>
      <c r="K31">
        <f>SUMIF(DataByQuarter!B:B,DataOut!B31,DataByQuarter!F:F)</f>
        <v>24565.590000000004</v>
      </c>
      <c r="L31">
        <f>SUMIF(DataByQuarter!B:B,DataOut!B31,DataByQuarter!G:G)</f>
        <v>762390</v>
      </c>
      <c r="M31">
        <f t="shared" si="11"/>
        <v>32.221815606185821</v>
      </c>
      <c r="N31">
        <f t="array" ref="N31">PERCENTILE(IF(DataByQuarter!$B:$B=DataOut!$B31,DataByQuarter!$I:$I),N$3)</f>
        <v>18.783128126712608</v>
      </c>
      <c r="O31">
        <f t="array" ref="O31">PERCENTILE(IF(DataByQuarter!$B:$B=DataOut!$B31,DataByQuarter!$I:$I),O$3)</f>
        <v>56.078972534817041</v>
      </c>
      <c r="P31">
        <f t="array" ref="P31">PERCENTILE(IF(DataByQuarter!$B:$B=DataOut!$B31,DataByQuarter!$I:$I),P$3)</f>
        <v>31.674852227952563</v>
      </c>
      <c r="S31" s="28">
        <v>2019</v>
      </c>
      <c r="T31" s="79">
        <f>V16</f>
        <v>34.235140511662259</v>
      </c>
      <c r="U31" s="79">
        <f t="shared" ref="U31" si="45">Z16</f>
        <v>43.25028312570781</v>
      </c>
      <c r="V31" s="79">
        <f t="shared" ref="V31" si="46">W16</f>
        <v>14.185747674538904</v>
      </c>
      <c r="W31" s="79">
        <f>X16</f>
        <v>60.91901458631461</v>
      </c>
      <c r="AC31" s="102" t="s">
        <v>407</v>
      </c>
      <c r="AD31" s="102" t="s">
        <v>95</v>
      </c>
    </row>
    <row r="32" spans="1:30" x14ac:dyDescent="0.25">
      <c r="A32" t="str">
        <f t="shared" si="2"/>
        <v>H242014Q4</v>
      </c>
      <c r="B32" t="s">
        <v>177</v>
      </c>
      <c r="C32" s="79" t="str">
        <f t="shared" si="17"/>
        <v/>
      </c>
      <c r="D32" s="79" t="str">
        <f t="shared" si="7"/>
        <v>Q4</v>
      </c>
      <c r="E32">
        <f t="shared" si="8"/>
        <v>29.454235244910059</v>
      </c>
      <c r="F32">
        <f t="shared" si="9"/>
        <v>33.202713221394418</v>
      </c>
      <c r="G32">
        <f t="shared" si="10"/>
        <v>0</v>
      </c>
      <c r="H32">
        <f>VLOOKUP(A32,DataByQuarter!A:J,9,FALSE)</f>
        <v>33.202713221394418</v>
      </c>
      <c r="I32">
        <f>VLOOKUP($A32,DataByQuarter!$A:$J,6,FALSE)</f>
        <v>1492.96</v>
      </c>
      <c r="J32">
        <f>VLOOKUP($A32,DataByQuarter!$A:$J,7,FALSE)</f>
        <v>44965</v>
      </c>
      <c r="K32">
        <f>SUMIF(DataByQuarter!B:B,DataOut!B32,DataByQuarter!F:F)</f>
        <v>20914.775000000001</v>
      </c>
      <c r="L32">
        <f>SUMIF(DataByQuarter!B:B,DataOut!B32,DataByQuarter!G:G)</f>
        <v>710077</v>
      </c>
      <c r="M32">
        <f t="shared" si="11"/>
        <v>29.454235244910059</v>
      </c>
      <c r="N32">
        <f t="array" ref="N32">PERCENTILE(IF(DataByQuarter!$B:$B=DataOut!$B32,DataByQuarter!$I:$I),N$3)</f>
        <v>16.447044722892805</v>
      </c>
      <c r="O32">
        <f t="array" ref="O32">PERCENTILE(IF(DataByQuarter!$B:$B=DataOut!$B32,DataByQuarter!$I:$I),O$3)</f>
        <v>70.112929948204339</v>
      </c>
      <c r="P32">
        <f t="array" ref="P32">PERCENTILE(IF(DataByQuarter!$B:$B=DataOut!$B32,DataByQuarter!$I:$I),P$3)</f>
        <v>27.844588344125807</v>
      </c>
      <c r="AC32" s="102" t="s">
        <v>25</v>
      </c>
      <c r="AD32" s="102" t="s">
        <v>83</v>
      </c>
    </row>
    <row r="33" spans="1:30" x14ac:dyDescent="0.25">
      <c r="A33" t="str">
        <f t="shared" si="2"/>
        <v>H242015Q1</v>
      </c>
      <c r="B33" t="s">
        <v>182</v>
      </c>
      <c r="C33" s="79" t="str">
        <f t="shared" si="17"/>
        <v>2015</v>
      </c>
      <c r="D33" s="79" t="str">
        <f t="shared" si="7"/>
        <v>Q1</v>
      </c>
      <c r="E33">
        <f t="shared" si="8"/>
        <v>26.479223802475268</v>
      </c>
      <c r="F33">
        <f t="shared" si="9"/>
        <v>36.364376567932752</v>
      </c>
      <c r="G33">
        <f t="shared" si="10"/>
        <v>0</v>
      </c>
      <c r="H33">
        <f>VLOOKUP(A33,DataByQuarter!A:J,9,FALSE)</f>
        <v>36.364376567932752</v>
      </c>
      <c r="I33">
        <f>VLOOKUP($A33,DataByQuarter!$A:$J,6,FALSE)</f>
        <v>1652.47</v>
      </c>
      <c r="J33">
        <f>VLOOKUP($A33,DataByQuarter!$A:$J,7,FALSE)</f>
        <v>45442</v>
      </c>
      <c r="K33">
        <f>SUMIF(DataByQuarter!B:B,DataOut!B33,DataByQuarter!F:F)</f>
        <v>20053.59</v>
      </c>
      <c r="L33">
        <f>SUMIF(DataByQuarter!B:B,DataOut!B33,DataByQuarter!G:G)</f>
        <v>757333</v>
      </c>
      <c r="M33">
        <f t="shared" si="11"/>
        <v>26.479223802475268</v>
      </c>
      <c r="N33">
        <f t="array" ref="N33">PERCENTILE(IF(DataByQuarter!$B:$B=DataOut!$B33,DataByQuarter!$I:$I),N$3)</f>
        <v>8.1731775853001363</v>
      </c>
      <c r="O33">
        <f t="array" ref="O33">PERCENTILE(IF(DataByQuarter!$B:$B=DataOut!$B33,DataByQuarter!$I:$I),O$3)</f>
        <v>63.016341726623239</v>
      </c>
      <c r="P33">
        <f t="array" ref="P33">PERCENTILE(IF(DataByQuarter!$B:$B=DataOut!$B33,DataByQuarter!$I:$I),P$3)</f>
        <v>26.566621191450661</v>
      </c>
      <c r="AC33" s="102" t="s">
        <v>26</v>
      </c>
      <c r="AD33" s="102" t="s">
        <v>47</v>
      </c>
    </row>
    <row r="34" spans="1:30" x14ac:dyDescent="0.25">
      <c r="A34" t="str">
        <f t="shared" si="2"/>
        <v>H242015Q2</v>
      </c>
      <c r="B34" t="s">
        <v>232</v>
      </c>
      <c r="C34" s="79" t="str">
        <f t="shared" si="17"/>
        <v/>
      </c>
      <c r="D34" s="79" t="str">
        <f t="shared" si="7"/>
        <v>Q2</v>
      </c>
      <c r="E34">
        <f t="shared" ref="E34" si="47">M34</f>
        <v>31.745085095770559</v>
      </c>
      <c r="F34">
        <f t="shared" ref="F34" si="48">IF(H34=0,"",H34)</f>
        <v>36.757129510165953</v>
      </c>
      <c r="G34">
        <f t="shared" ref="G34" si="49">IF(ISERROR(H34),$H$2,0)</f>
        <v>0</v>
      </c>
      <c r="H34">
        <f>VLOOKUP(A34,DataByQuarter!A:J,9,FALSE)</f>
        <v>36.757129510165953</v>
      </c>
      <c r="I34">
        <f>VLOOKUP($A34,DataByQuarter!$A:$J,6,FALSE)</f>
        <v>1652.38</v>
      </c>
      <c r="J34">
        <f>VLOOKUP($A34,DataByQuarter!$A:$J,7,FALSE)</f>
        <v>44954</v>
      </c>
      <c r="K34">
        <f>SUMIF(DataByQuarter!B:B,DataOut!B34,DataByQuarter!F:F)</f>
        <v>23612.280000000002</v>
      </c>
      <c r="L34">
        <f>SUMIF(DataByQuarter!B:B,DataOut!B34,DataByQuarter!G:G)</f>
        <v>743809</v>
      </c>
      <c r="M34">
        <f t="shared" ref="M34:M39" si="50">K34/L34*1000</f>
        <v>31.745085095770559</v>
      </c>
      <c r="N34">
        <f t="array" ref="N34">PERCENTILE(IF(DataByQuarter!$B:$B=DataOut!$B34,DataByQuarter!$I:$I),N$3)</f>
        <v>16.65796595893416</v>
      </c>
      <c r="O34">
        <f t="array" ref="O34">PERCENTILE(IF(DataByQuarter!$B:$B=DataOut!$B34,DataByQuarter!$I:$I),O$3)</f>
        <v>68.527105344950542</v>
      </c>
      <c r="P34">
        <f t="array" ref="P34">PERCENTILE(IF(DataByQuarter!$B:$B=DataOut!$B34,DataByQuarter!$I:$I),P$3)</f>
        <v>31.046036787546683</v>
      </c>
      <c r="AC34" s="102" t="s">
        <v>28</v>
      </c>
      <c r="AD34" s="102" t="s">
        <v>55</v>
      </c>
    </row>
    <row r="35" spans="1:30" x14ac:dyDescent="0.25">
      <c r="A35" s="79" t="str">
        <f t="shared" si="2"/>
        <v>H242015Q3</v>
      </c>
      <c r="B35" s="79" t="s">
        <v>380</v>
      </c>
      <c r="C35" s="79" t="str">
        <f t="shared" si="17"/>
        <v/>
      </c>
      <c r="D35" s="79" t="str">
        <f t="shared" si="7"/>
        <v>Q3</v>
      </c>
      <c r="E35" s="79">
        <f t="shared" ref="E35:E40" si="51">M35</f>
        <v>30.897121596205743</v>
      </c>
      <c r="F35" s="79">
        <f t="shared" ref="F35" si="52">IF(H35=0,"",H35)</f>
        <v>27.575379125780554</v>
      </c>
      <c r="G35" s="79">
        <f t="shared" ref="G35" si="53">IF(ISERROR(H35),$H$2,0)</f>
        <v>0</v>
      </c>
      <c r="H35" s="79">
        <f>VLOOKUP(A35,DataByQuarter!A:J,9,FALSE)</f>
        <v>27.575379125780554</v>
      </c>
      <c r="I35" s="79">
        <f>VLOOKUP($A35,DataByQuarter!$A:$J,6,FALSE)</f>
        <v>1236.48</v>
      </c>
      <c r="J35" s="79">
        <f>VLOOKUP($A35,DataByQuarter!$A:$J,7,FALSE)</f>
        <v>44840</v>
      </c>
      <c r="K35" s="79">
        <f>SUMIF(DataByQuarter!B:B,DataOut!B35,DataByQuarter!F:F)</f>
        <v>22670.454000000002</v>
      </c>
      <c r="L35" s="79">
        <f>SUMIF(DataByQuarter!B:B,DataOut!B35,DataByQuarter!G:G)</f>
        <v>733740</v>
      </c>
      <c r="M35" s="79">
        <f t="shared" si="50"/>
        <v>30.897121596205743</v>
      </c>
      <c r="N35" s="79">
        <f t="array" ref="N35">PERCENTILE(IF(DataByQuarter!$B:$B=DataOut!$B35,DataByQuarter!$I:$I),N$3)</f>
        <v>18.464216528839998</v>
      </c>
      <c r="O35" s="79">
        <f t="array" ref="O35">PERCENTILE(IF(DataByQuarter!$B:$B=DataOut!$B35,DataByQuarter!$I:$I),O$3)</f>
        <v>64.694944730937507</v>
      </c>
      <c r="P35" s="79">
        <f t="array" ref="P35">PERCENTILE(IF(DataByQuarter!$B:$B=DataOut!$B35,DataByQuarter!$I:$I),P$3)</f>
        <v>29.197678760692778</v>
      </c>
      <c r="AC35" s="102" t="s">
        <v>408</v>
      </c>
      <c r="AD35" s="102" t="s">
        <v>70</v>
      </c>
    </row>
    <row r="36" spans="1:30" x14ac:dyDescent="0.25">
      <c r="A36" t="str">
        <f t="shared" si="2"/>
        <v>H242015Q4</v>
      </c>
      <c r="B36" s="79" t="s">
        <v>421</v>
      </c>
      <c r="C36" s="79" t="str">
        <f t="shared" si="17"/>
        <v/>
      </c>
      <c r="D36" s="79" t="str">
        <f t="shared" si="7"/>
        <v>Q4</v>
      </c>
      <c r="E36" s="79">
        <f t="shared" si="51"/>
        <v>32.794681922737844</v>
      </c>
      <c r="F36" s="79">
        <f t="shared" ref="F36" si="54">IF(H36=0,"",H36)</f>
        <v>39.603458290514276</v>
      </c>
      <c r="G36" s="79">
        <f t="shared" ref="G36" si="55">IF(ISERROR(H36),$H$2,0)</f>
        <v>0</v>
      </c>
      <c r="H36" s="79">
        <f>VLOOKUP(A36,DataByQuarter!A:J,9,FALSE)</f>
        <v>39.603458290514276</v>
      </c>
      <c r="I36" s="79">
        <f>VLOOKUP($A36,DataByQuarter!$A:$J,6,FALSE)</f>
        <v>1772.73</v>
      </c>
      <c r="J36" s="79">
        <f>VLOOKUP($A36,DataByQuarter!$A:$J,7,FALSE)</f>
        <v>44762</v>
      </c>
      <c r="K36" s="79">
        <f>SUMIF(DataByQuarter!B:B,DataOut!B36,DataByQuarter!F:F)</f>
        <v>26076.265000000003</v>
      </c>
      <c r="L36" s="79">
        <f>SUMIF(DataByQuarter!B:B,DataOut!B36,DataByQuarter!G:G)</f>
        <v>795137</v>
      </c>
      <c r="M36" s="79">
        <f t="shared" si="50"/>
        <v>32.794681922737844</v>
      </c>
      <c r="N36" s="79">
        <f t="array" ref="N36">PERCENTILE(IF(DataByQuarter!$B:$B=DataOut!$B36,DataByQuarter!$I:$I),N$3)</f>
        <v>18.779562628822234</v>
      </c>
      <c r="O36" s="79">
        <f t="array" ref="O36">PERCENTILE(IF(DataByQuarter!$B:$B=DataOut!$B36,DataByQuarter!$I:$I),O$3)</f>
        <v>75.860906569160448</v>
      </c>
      <c r="P36" s="79">
        <f t="array" ref="P36">PERCENTILE(IF(DataByQuarter!$B:$B=DataOut!$B36,DataByQuarter!$I:$I),P$3)</f>
        <v>30.630697398651151</v>
      </c>
      <c r="AC36" s="102" t="s">
        <v>409</v>
      </c>
      <c r="AD36" s="102" t="s">
        <v>85</v>
      </c>
    </row>
    <row r="37" spans="1:30" x14ac:dyDescent="0.25">
      <c r="A37" t="str">
        <f t="shared" si="2"/>
        <v>H242016Q1</v>
      </c>
      <c r="B37" t="s">
        <v>430</v>
      </c>
      <c r="C37" s="79" t="str">
        <f t="shared" si="17"/>
        <v>2016</v>
      </c>
      <c r="D37" s="79" t="str">
        <f t="shared" si="7"/>
        <v>Q1</v>
      </c>
      <c r="E37" s="79">
        <f t="shared" si="51"/>
        <v>30.408564137866776</v>
      </c>
      <c r="F37" s="79">
        <f t="shared" ref="F37" si="56">IF(H37=0,"",H37)</f>
        <v>32.706756377908604</v>
      </c>
      <c r="G37" s="79">
        <f t="shared" ref="G37" si="57">IF(ISERROR(H37),$H$2,0)</f>
        <v>0</v>
      </c>
      <c r="H37" s="79">
        <f>VLOOKUP(A37,DataByQuarter!A:J,9,FALSE)</f>
        <v>32.706756377908604</v>
      </c>
      <c r="I37" s="79">
        <f>VLOOKUP($A37,DataByQuarter!$A:$J,6,FALSE)</f>
        <v>1399.98</v>
      </c>
      <c r="J37" s="79">
        <f>VLOOKUP($A37,DataByQuarter!$A:$J,7,FALSE)</f>
        <v>42804</v>
      </c>
      <c r="K37" s="79">
        <f>SUMIF(DataByQuarter!B:B,DataOut!B37,DataByQuarter!F:F)</f>
        <v>23499.859999999997</v>
      </c>
      <c r="L37" s="79">
        <f>SUMIF(DataByQuarter!B:B,DataOut!B37,DataByQuarter!G:G)</f>
        <v>772804</v>
      </c>
      <c r="M37" s="79">
        <f t="shared" si="50"/>
        <v>30.408564137866776</v>
      </c>
      <c r="N37" s="79">
        <f t="array" ref="N37">PERCENTILE(IF(DataByQuarter!$B:$B=DataOut!$B37,DataByQuarter!$I:$I),N$3)</f>
        <v>18.538546862707921</v>
      </c>
      <c r="O37" s="79">
        <f t="array" ref="O37">PERCENTILE(IF(DataByQuarter!$B:$B=DataOut!$B37,DataByQuarter!$I:$I),O$3)</f>
        <v>60.404243067905838</v>
      </c>
      <c r="P37" s="79">
        <f t="array" ref="P37">PERCENTILE(IF(DataByQuarter!$B:$B=DataOut!$B37,DataByQuarter!$I:$I),P$3)</f>
        <v>28.554150491309912</v>
      </c>
      <c r="AC37" s="102" t="s">
        <v>410</v>
      </c>
      <c r="AD37" s="102" t="s">
        <v>56</v>
      </c>
    </row>
    <row r="38" spans="1:30" x14ac:dyDescent="0.25">
      <c r="A38" s="79" t="str">
        <f t="shared" si="2"/>
        <v>H242016Q2</v>
      </c>
      <c r="B38" s="79" t="s">
        <v>440</v>
      </c>
      <c r="C38" s="79" t="str">
        <f t="shared" si="17"/>
        <v/>
      </c>
      <c r="D38" s="79" t="str">
        <f t="shared" si="7"/>
        <v>Q2</v>
      </c>
      <c r="E38" s="79">
        <f t="shared" si="51"/>
        <v>30.874381746510981</v>
      </c>
      <c r="F38" s="79">
        <f t="shared" ref="F38" si="58">IF(H38=0,"",H38)</f>
        <v>26.14504463097801</v>
      </c>
      <c r="G38" s="79">
        <f t="shared" ref="G38" si="59">IF(ISERROR(H38),$H$2,0)</f>
        <v>0</v>
      </c>
      <c r="H38" s="79">
        <f>VLOOKUP(A38,DataByQuarter!A:J,9,FALSE)</f>
        <v>26.14504463097801</v>
      </c>
      <c r="I38" s="79">
        <f>VLOOKUP($A38,DataByQuarter!$A:$J,6,FALSE)</f>
        <v>1080.81</v>
      </c>
      <c r="J38" s="79">
        <f>VLOOKUP($A38,DataByQuarter!$A:$J,7,FALSE)</f>
        <v>41339</v>
      </c>
      <c r="K38" s="79">
        <f>SUMIF(DataByQuarter!B:B,DataOut!B38,DataByQuarter!F:F)</f>
        <v>22753.03</v>
      </c>
      <c r="L38" s="79">
        <f>SUMIF(DataByQuarter!B:B,DataOut!B38,DataByQuarter!G:G)</f>
        <v>736955</v>
      </c>
      <c r="M38" s="79">
        <f t="shared" si="50"/>
        <v>30.874381746510981</v>
      </c>
      <c r="N38" s="79">
        <f t="array" ref="N38">PERCENTILE(IF(DataByQuarter!$B:$B=DataOut!$B38,DataByQuarter!$I:$I),N$3)</f>
        <v>18.153522500400513</v>
      </c>
      <c r="O38" s="79">
        <f t="array" ref="O38">PERCENTILE(IF(DataByQuarter!$B:$B=DataOut!$B38,DataByQuarter!$I:$I),O$3)</f>
        <v>63.457358774455528</v>
      </c>
      <c r="P38" s="79">
        <f t="array" ref="P38">PERCENTILE(IF(DataByQuarter!$B:$B=DataOut!$B38,DataByQuarter!$I:$I),P$3)</f>
        <v>29.561717352415027</v>
      </c>
      <c r="AC38" s="102" t="s">
        <v>29</v>
      </c>
      <c r="AD38" s="102" t="s">
        <v>59</v>
      </c>
    </row>
    <row r="39" spans="1:30" x14ac:dyDescent="0.25">
      <c r="A39" s="79" t="str">
        <f t="shared" si="2"/>
        <v>H242016Q3</v>
      </c>
      <c r="B39" s="79" t="s">
        <v>443</v>
      </c>
      <c r="C39" s="79" t="str">
        <f t="shared" si="17"/>
        <v/>
      </c>
      <c r="D39" s="79" t="str">
        <f t="shared" si="7"/>
        <v>Q3</v>
      </c>
      <c r="E39" s="79">
        <f t="shared" si="51"/>
        <v>27.588327545152243</v>
      </c>
      <c r="F39" s="79">
        <f t="shared" ref="F39" si="60">IF(H39=0,"",H39)</f>
        <v>41.865544978230389</v>
      </c>
      <c r="G39" s="79">
        <f t="shared" ref="G39" si="61">IF(ISERROR(H39),$H$2,0)</f>
        <v>0</v>
      </c>
      <c r="H39" s="79">
        <f>VLOOKUP(A39,DataByQuarter!A:J,9,FALSE)</f>
        <v>41.865544978230389</v>
      </c>
      <c r="I39" s="79">
        <f>VLOOKUP($A39,DataByQuarter!$A:$J,6,FALSE)</f>
        <v>1701.96</v>
      </c>
      <c r="J39" s="79">
        <f>VLOOKUP($A39,DataByQuarter!$A:$J,7,FALSE)</f>
        <v>40653</v>
      </c>
      <c r="K39" s="79">
        <f>SUMIF(DataByQuarter!B:B,DataOut!B39,DataByQuarter!F:F)</f>
        <v>18699.865000000002</v>
      </c>
      <c r="L39" s="79">
        <f>SUMIF(DataByQuarter!B:B,DataOut!B39,DataByQuarter!G:G)</f>
        <v>677818</v>
      </c>
      <c r="M39" s="79">
        <f t="shared" si="50"/>
        <v>27.588327545152243</v>
      </c>
      <c r="N39" s="79">
        <f t="array" ref="N39">PERCENTILE(IF(DataByQuarter!$B:$B=DataOut!$B39,DataByQuarter!$I:$I),N$3)</f>
        <v>13.334802136903949</v>
      </c>
      <c r="O39" s="79">
        <f t="array" ref="O39">PERCENTILE(IF(DataByQuarter!$B:$B=DataOut!$B39,DataByQuarter!$I:$I),O$3)</f>
        <v>47.589793646492765</v>
      </c>
      <c r="P39" s="79">
        <f t="array" ref="P39">PERCENTILE(IF(DataByQuarter!$B:$B=DataOut!$B39,DataByQuarter!$I:$I),P$3)</f>
        <v>29.802901905229795</v>
      </c>
      <c r="AC39" s="102" t="s">
        <v>415</v>
      </c>
      <c r="AD39" s="102" t="s">
        <v>60</v>
      </c>
    </row>
    <row r="40" spans="1:30" x14ac:dyDescent="0.25">
      <c r="A40" s="79" t="str">
        <f t="shared" si="2"/>
        <v>H242016Q4</v>
      </c>
      <c r="B40" s="79" t="s">
        <v>446</v>
      </c>
      <c r="C40" s="79" t="str">
        <f t="shared" si="17"/>
        <v/>
      </c>
      <c r="D40" s="79" t="str">
        <f t="shared" si="7"/>
        <v>Q4</v>
      </c>
      <c r="E40" s="79">
        <f t="shared" si="51"/>
        <v>32.829935039541148</v>
      </c>
      <c r="F40" s="79">
        <f>IF(H40=0,"",H40)</f>
        <v>78.966093201937525</v>
      </c>
      <c r="G40" s="79">
        <f t="shared" ref="G40" si="62">IF(ISERROR(H40),$H$2,0)</f>
        <v>0</v>
      </c>
      <c r="H40" s="79">
        <f>VLOOKUP(A40,DataByQuarter!A:J,9,FALSE)</f>
        <v>78.966093201937525</v>
      </c>
      <c r="I40" s="79">
        <f>VLOOKUP($A40,DataByQuarter!$A:$J,6,FALSE)</f>
        <v>3309.39</v>
      </c>
      <c r="J40" s="79">
        <f>VLOOKUP($A40,DataByQuarter!$A:$J,7,FALSE)</f>
        <v>41909</v>
      </c>
      <c r="K40" s="79">
        <f>SUMIF(DataByQuarter!B:B,DataOut!B40,DataByQuarter!F:F)</f>
        <v>24177.539999999997</v>
      </c>
      <c r="L40" s="79">
        <f>SUMIF(DataByQuarter!B:B,DataOut!B40,DataByQuarter!G:G)</f>
        <v>736448</v>
      </c>
      <c r="M40" s="79">
        <f t="shared" ref="M40" si="63">K40/L40*1000</f>
        <v>32.829935039541148</v>
      </c>
      <c r="N40" s="79">
        <f t="array" ref="N40">PERCENTILE(IF(DataByQuarter!$B:$B=DataOut!$B40,DataByQuarter!$I:$I),N$3)</f>
        <v>15.08838092922138</v>
      </c>
      <c r="O40" s="79">
        <f t="array" ref="O40">PERCENTILE(IF(DataByQuarter!$B:$B=DataOut!$B40,DataByQuarter!$I:$I),O$3)</f>
        <v>72.576554371542144</v>
      </c>
      <c r="P40" s="79">
        <f t="array" ref="P40">PERCENTILE(IF(DataByQuarter!$B:$B=DataOut!$B40,DataByQuarter!$I:$I),P$3)</f>
        <v>31.436246418338108</v>
      </c>
      <c r="AC40" s="102" t="s">
        <v>30</v>
      </c>
      <c r="AD40" s="102" t="s">
        <v>61</v>
      </c>
    </row>
    <row r="41" spans="1:30" x14ac:dyDescent="0.25">
      <c r="A41" s="79" t="str">
        <f t="shared" si="2"/>
        <v>H242017Q1</v>
      </c>
      <c r="B41" t="s">
        <v>448</v>
      </c>
      <c r="C41" s="79" t="str">
        <f t="shared" si="17"/>
        <v>2017</v>
      </c>
      <c r="D41" s="79" t="str">
        <f t="shared" si="7"/>
        <v>Q1</v>
      </c>
      <c r="E41" s="79">
        <f t="shared" ref="E41" si="64">M41</f>
        <v>30.054276869409112</v>
      </c>
      <c r="F41" s="79">
        <f>IF(H41=0,"",H41)</f>
        <v>41.097463161995549</v>
      </c>
      <c r="G41" s="79">
        <f t="shared" ref="G41" si="65">IF(ISERROR(H41),$H$2,0)</f>
        <v>0</v>
      </c>
      <c r="H41" s="79">
        <f>VLOOKUP(A41,DataByQuarter!A:J,9,FALSE)</f>
        <v>41.097463161995549</v>
      </c>
      <c r="I41" s="79">
        <f>VLOOKUP($A41,DataByQuarter!$A:$J,6,FALSE)</f>
        <v>1793.37</v>
      </c>
      <c r="J41" s="79">
        <f>VLOOKUP($A41,DataByQuarter!$A:$J,7,FALSE)</f>
        <v>43637</v>
      </c>
      <c r="K41" s="79">
        <f>SUMIF(DataByQuarter!B:B,DataOut!B41,DataByQuarter!F:F)</f>
        <v>23571.93</v>
      </c>
      <c r="L41" s="79">
        <f>SUMIF(DataByQuarter!B:B,DataOut!B41,DataByQuarter!G:G)</f>
        <v>784312</v>
      </c>
      <c r="M41" s="79">
        <f t="shared" ref="M41" si="66">K41/L41*1000</f>
        <v>30.054276869409112</v>
      </c>
      <c r="N41" s="79">
        <f t="array" ref="N41">PERCENTILE(IF(DataByQuarter!$B:$B=DataOut!$B41,DataByQuarter!$I:$I),N$3)</f>
        <v>14.601516312769025</v>
      </c>
      <c r="O41" s="79">
        <f t="array" ref="O41">PERCENTILE(IF(DataByQuarter!$B:$B=DataOut!$B41,DataByQuarter!$I:$I),O$3)</f>
        <v>69.300131093795812</v>
      </c>
      <c r="P41" s="79">
        <f t="array" ref="P41">PERCENTILE(IF(DataByQuarter!$B:$B=DataOut!$B41,DataByQuarter!$I:$I),P$3)</f>
        <v>31.048171367183727</v>
      </c>
      <c r="AC41" s="102" t="s">
        <v>416</v>
      </c>
      <c r="AD41" s="102" t="s">
        <v>358</v>
      </c>
    </row>
    <row r="42" spans="1:30" x14ac:dyDescent="0.25">
      <c r="A42" s="79" t="str">
        <f t="shared" si="2"/>
        <v>H242017Q2</v>
      </c>
      <c r="B42" s="79" t="s">
        <v>451</v>
      </c>
      <c r="C42" s="79" t="str">
        <f t="shared" si="17"/>
        <v/>
      </c>
      <c r="D42" s="79" t="str">
        <f t="shared" si="7"/>
        <v>Q2</v>
      </c>
      <c r="E42" s="79">
        <f t="shared" ref="E42" si="67">M42</f>
        <v>30.780706044128976</v>
      </c>
      <c r="F42" s="79">
        <f t="shared" ref="F42" si="68">IF(H42=0,"",H42)</f>
        <v>46.823921187734143</v>
      </c>
      <c r="G42" s="79">
        <f t="shared" ref="G42" si="69">IF(ISERROR(H42),$H$2,0)</f>
        <v>0</v>
      </c>
      <c r="H42" s="79">
        <f>VLOOKUP(A42,DataByQuarter!A:J,9,FALSE)</f>
        <v>46.823921187734143</v>
      </c>
      <c r="I42" s="79">
        <f>VLOOKUP($A42,DataByQuarter!$A:$J,6,FALSE)</f>
        <v>2024.76</v>
      </c>
      <c r="J42" s="79">
        <f>VLOOKUP($A42,DataByQuarter!$A:$J,7,FALSE)</f>
        <v>43242</v>
      </c>
      <c r="K42" s="79">
        <f>SUMIF(DataByQuarter!B:B,DataOut!B42,DataByQuarter!F:F)</f>
        <v>25428.680000000008</v>
      </c>
      <c r="L42" s="79">
        <f>SUMIF(DataByQuarter!B:B,DataOut!B42,DataByQuarter!G:G)</f>
        <v>826124</v>
      </c>
      <c r="M42" s="79">
        <f t="shared" ref="M42" si="70">K42/L42*1000</f>
        <v>30.780706044128976</v>
      </c>
      <c r="N42" s="79">
        <f t="array" ref="N42">PERCENTILE(IF(DataByQuarter!$B:$B=DataOut!$B42,DataByQuarter!$I:$I),N$3)</f>
        <v>7.635737756219684</v>
      </c>
      <c r="O42" s="79">
        <f t="array" ref="O42">PERCENTILE(IF(DataByQuarter!$B:$B=DataOut!$B42,DataByQuarter!$I:$I),O$3)</f>
        <v>69.053059152069054</v>
      </c>
      <c r="P42" s="79">
        <f t="array" ref="P42">PERCENTILE(IF(DataByQuarter!$B:$B=DataOut!$B42,DataByQuarter!$I:$I),P$3)</f>
        <v>29.382942486571466</v>
      </c>
      <c r="AC42" s="102" t="s">
        <v>417</v>
      </c>
      <c r="AD42" s="102" t="s">
        <v>359</v>
      </c>
    </row>
    <row r="43" spans="1:30" x14ac:dyDescent="0.25">
      <c r="A43" s="79" t="str">
        <f t="shared" si="2"/>
        <v>H242017Q3</v>
      </c>
      <c r="B43" s="79" t="s">
        <v>453</v>
      </c>
      <c r="C43" s="79" t="str">
        <f t="shared" si="17"/>
        <v/>
      </c>
      <c r="D43" s="79" t="str">
        <f t="shared" si="7"/>
        <v>Q3</v>
      </c>
      <c r="E43" s="79">
        <f t="shared" ref="E43" si="71">M43</f>
        <v>30.919849686055652</v>
      </c>
      <c r="F43" s="79">
        <f t="shared" ref="F43" si="72">IF(H43=0,"",H43)</f>
        <v>40.55655684521664</v>
      </c>
      <c r="G43" s="79">
        <f t="shared" ref="G43" si="73">IF(ISERROR(H43),$H$2,0)</f>
        <v>0</v>
      </c>
      <c r="H43" s="79">
        <f>VLOOKUP(A43,DataByQuarter!A:J,9,FALSE)</f>
        <v>40.55655684521664</v>
      </c>
      <c r="I43" s="79">
        <f>VLOOKUP($A43,DataByQuarter!$A:$J,6,FALSE)</f>
        <v>1687.68</v>
      </c>
      <c r="J43" s="79">
        <f>VLOOKUP($A43,DataByQuarter!$A:$J,7,FALSE)</f>
        <v>41613</v>
      </c>
      <c r="K43" s="79">
        <f>SUMIF(DataByQuarter!B:B,DataOut!B43,DataByQuarter!F:F)</f>
        <v>23474.69</v>
      </c>
      <c r="L43" s="79">
        <f>SUMIF(DataByQuarter!B:B,DataOut!B43,DataByQuarter!G:G)</f>
        <v>759211</v>
      </c>
      <c r="M43" s="79">
        <f t="shared" ref="M43" si="74">K43/L43*1000</f>
        <v>30.919849686055652</v>
      </c>
      <c r="N43" s="79">
        <f t="array" ref="N43">PERCENTILE(IF(DataByQuarter!$B:$B=DataOut!$B43,DataByQuarter!$I:$I),N$3)</f>
        <v>16.07374719376007</v>
      </c>
      <c r="O43" s="79">
        <f t="array" ref="O43">PERCENTILE(IF(DataByQuarter!$B:$B=DataOut!$B43,DataByQuarter!$I:$I),O$3)</f>
        <v>68.540526968572891</v>
      </c>
      <c r="P43" s="79">
        <f t="array" ref="P43">PERCENTILE(IF(DataByQuarter!$B:$B=DataOut!$B43,DataByQuarter!$I:$I),P$3)</f>
        <v>30.562656248034045</v>
      </c>
      <c r="AC43" s="102" t="s">
        <v>418</v>
      </c>
      <c r="AD43" s="102" t="s">
        <v>360</v>
      </c>
    </row>
    <row r="44" spans="1:30" x14ac:dyDescent="0.25">
      <c r="A44" s="79" t="str">
        <f t="shared" si="2"/>
        <v>H242017Q4</v>
      </c>
      <c r="B44" s="79" t="s">
        <v>455</v>
      </c>
      <c r="C44" s="79" t="str">
        <f t="shared" si="17"/>
        <v/>
      </c>
      <c r="D44" s="79" t="str">
        <f t="shared" si="7"/>
        <v>Q4</v>
      </c>
      <c r="E44" s="79">
        <f t="shared" ref="E44" si="75">M44</f>
        <v>29.177285104903241</v>
      </c>
      <c r="F44" s="79">
        <f t="shared" ref="F44" si="76">IF(H44=0,"",H44)</f>
        <v>40.528642518227052</v>
      </c>
      <c r="G44" s="79">
        <f t="shared" ref="G44" si="77">IF(ISERROR(H44),$H$2,0)</f>
        <v>0</v>
      </c>
      <c r="H44" s="79">
        <f>VLOOKUP(A44,DataByQuarter!A:J,9,FALSE)</f>
        <v>40.528642518227052</v>
      </c>
      <c r="I44" s="79">
        <f>VLOOKUP($A44,DataByQuarter!$A:$J,6,FALSE)</f>
        <v>1751.04</v>
      </c>
      <c r="J44" s="79">
        <f>VLOOKUP($A44,DataByQuarter!$A:$J,7,FALSE)</f>
        <v>43205</v>
      </c>
      <c r="K44" s="79">
        <f>SUMIF(DataByQuarter!B:B,DataOut!B44,DataByQuarter!F:F)</f>
        <v>22318.959999999999</v>
      </c>
      <c r="L44" s="79">
        <f>SUMIF(DataByQuarter!B:B,DataOut!B44,DataByQuarter!G:G)</f>
        <v>764943</v>
      </c>
      <c r="M44" s="79">
        <f t="shared" ref="M44" si="78">K44/L44*1000</f>
        <v>29.177285104903241</v>
      </c>
      <c r="N44" s="79">
        <f t="array" ref="N44">PERCENTILE(IF(DataByQuarter!$B:$B=DataOut!$B44,DataByQuarter!$I:$I),N$3)</f>
        <v>15.606670095557782</v>
      </c>
      <c r="O44" s="79">
        <f t="array" ref="O44">PERCENTILE(IF(DataByQuarter!$B:$B=DataOut!$B44,DataByQuarter!$I:$I),O$3)</f>
        <v>58.402580879394456</v>
      </c>
      <c r="P44" s="79">
        <f t="array" ref="P44">PERCENTILE(IF(DataByQuarter!$B:$B=DataOut!$B44,DataByQuarter!$I:$I),P$3)</f>
        <v>31.268400882001735</v>
      </c>
      <c r="AC44" s="102" t="s">
        <v>419</v>
      </c>
      <c r="AD44" s="102" t="s">
        <v>96</v>
      </c>
    </row>
    <row r="45" spans="1:30" x14ac:dyDescent="0.25">
      <c r="A45" s="79" t="str">
        <f t="shared" si="2"/>
        <v>H242018Q1</v>
      </c>
      <c r="B45" t="s">
        <v>457</v>
      </c>
      <c r="C45" s="79" t="str">
        <f t="shared" si="17"/>
        <v>2018</v>
      </c>
      <c r="D45" s="79" t="str">
        <f t="shared" si="7"/>
        <v>Q1</v>
      </c>
      <c r="E45" s="79">
        <f t="shared" ref="E45" si="79">M45</f>
        <v>30.417092792610077</v>
      </c>
      <c r="F45" s="79">
        <f t="shared" ref="F45" si="80">IF(H45=0,"",H45)</f>
        <v>37.869144319572719</v>
      </c>
      <c r="G45" s="79">
        <f t="shared" ref="G45" si="81">IF(ISERROR(H45),$H$2,0)</f>
        <v>0</v>
      </c>
      <c r="H45" s="79">
        <f>VLOOKUP(A45,DataByQuarter!A:J,9,FALSE)</f>
        <v>37.869144319572719</v>
      </c>
      <c r="I45" s="79">
        <f>VLOOKUP($A45,DataByQuarter!$A:$J,6,FALSE)</f>
        <v>1701.65</v>
      </c>
      <c r="J45" s="79">
        <f>VLOOKUP($A45,DataByQuarter!$A:$J,7,FALSE)</f>
        <v>44935</v>
      </c>
      <c r="K45" s="79">
        <f>SUMIF(DataByQuarter!B:B,DataOut!B45,DataByQuarter!F:F)</f>
        <v>21146.48</v>
      </c>
      <c r="L45" s="79">
        <f>SUMIF(DataByQuarter!B:B,DataOut!B45,DataByQuarter!G:G)</f>
        <v>695217</v>
      </c>
      <c r="M45" s="79">
        <f t="shared" ref="M45" si="82">K45/L45*1000</f>
        <v>30.417092792610077</v>
      </c>
      <c r="N45" s="79">
        <f t="array" ref="N45">PERCENTILE(IF(DataByQuarter!$B:$B=DataOut!$B45,DataByQuarter!$I:$I),N$3)</f>
        <v>12.349983268133345</v>
      </c>
      <c r="O45" s="79">
        <f t="array" ref="O45">PERCENTILE(IF(DataByQuarter!$B:$B=DataOut!$B45,DataByQuarter!$I:$I),O$3)</f>
        <v>72.04810721144365</v>
      </c>
      <c r="P45" s="79">
        <f t="array" ref="P45">PERCENTILE(IF(DataByQuarter!$B:$B=DataOut!$B45,DataByQuarter!$I:$I),P$3)</f>
        <v>31.083190366215767</v>
      </c>
      <c r="AC45" s="102" t="s">
        <v>233</v>
      </c>
      <c r="AD45" s="102" t="s">
        <v>86</v>
      </c>
    </row>
    <row r="46" spans="1:30" x14ac:dyDescent="0.25">
      <c r="A46" s="79" t="str">
        <f t="shared" si="2"/>
        <v>H242018Q2</v>
      </c>
      <c r="B46" s="79" t="s">
        <v>463</v>
      </c>
      <c r="C46" s="79" t="str">
        <f t="shared" si="17"/>
        <v/>
      </c>
      <c r="D46" s="79" t="str">
        <f t="shared" si="7"/>
        <v>Q2</v>
      </c>
      <c r="E46" s="79">
        <f t="shared" ref="E46" si="83">M46</f>
        <v>33.360099549203078</v>
      </c>
      <c r="F46" s="79">
        <f t="shared" ref="F46" si="84">IF(H46=0,"",H46)</f>
        <v>43.368428233581952</v>
      </c>
      <c r="G46" s="79">
        <f t="shared" ref="G46" si="85">IF(ISERROR(H46),$H$2,0)</f>
        <v>0</v>
      </c>
      <c r="H46" s="79">
        <f>VLOOKUP(A46,DataByQuarter!A:J,9,FALSE)</f>
        <v>43.368428233581952</v>
      </c>
      <c r="I46" s="79">
        <f>VLOOKUP($A46,DataByQuarter!$A:$J,6,FALSE)</f>
        <v>1907.17</v>
      </c>
      <c r="J46" s="79">
        <f>VLOOKUP($A46,DataByQuarter!$A:$J,7,FALSE)</f>
        <v>43976</v>
      </c>
      <c r="K46" s="79">
        <f>SUMIF(DataByQuarter!B:B,DataOut!B46,DataByQuarter!F:F)</f>
        <v>23377.39</v>
      </c>
      <c r="L46" s="79">
        <f>SUMIF(DataByQuarter!B:B,DataOut!B46,DataByQuarter!G:G)</f>
        <v>700759</v>
      </c>
      <c r="M46" s="79">
        <f t="shared" ref="M46" si="86">K46/L46*1000</f>
        <v>33.360099549203078</v>
      </c>
      <c r="N46" s="79">
        <f t="array" ref="N46">PERCENTILE(IF(DataByQuarter!$B:$B=DataOut!$B46,DataByQuarter!$I:$I),N$3)</f>
        <v>12.632660135726683</v>
      </c>
      <c r="O46" s="79">
        <f t="array" ref="O46">PERCENTILE(IF(DataByQuarter!$B:$B=DataOut!$B46,DataByQuarter!$I:$I),O$3)</f>
        <v>73.50104007837227</v>
      </c>
      <c r="P46" s="79">
        <f t="array" ref="P46">PERCENTILE(IF(DataByQuarter!$B:$B=DataOut!$B46,DataByQuarter!$I:$I),P$3)</f>
        <v>34.033665069418852</v>
      </c>
      <c r="AC46" s="102" t="s">
        <v>31</v>
      </c>
      <c r="AD46" s="102" t="s">
        <v>87</v>
      </c>
    </row>
    <row r="47" spans="1:30" x14ac:dyDescent="0.25">
      <c r="A47" s="79" t="str">
        <f t="shared" si="2"/>
        <v>H242018Q3</v>
      </c>
      <c r="B47" s="79" t="s">
        <v>467</v>
      </c>
      <c r="C47" s="79" t="str">
        <f t="shared" si="17"/>
        <v/>
      </c>
      <c r="D47" s="79" t="str">
        <f t="shared" si="7"/>
        <v>Q3</v>
      </c>
      <c r="E47" s="79">
        <f t="shared" ref="E47" si="87">M47</f>
        <v>29.495297386356036</v>
      </c>
      <c r="F47" s="79">
        <f t="shared" ref="F47" si="88">IF(H47=0,"",H47)</f>
        <v>36.329399472846866</v>
      </c>
      <c r="G47" s="79">
        <f t="shared" ref="G47" si="89">IF(ISERROR(H47),$H$2,0)</f>
        <v>0</v>
      </c>
      <c r="H47" s="79">
        <f>VLOOKUP(A47,DataByQuarter!A:J,9,FALSE)</f>
        <v>36.329399472846866</v>
      </c>
      <c r="I47" s="79">
        <f>VLOOKUP($A47,DataByQuarter!$A:$J,6,FALSE)</f>
        <v>1529.94</v>
      </c>
      <c r="J47" s="79">
        <f>VLOOKUP($A47,DataByQuarter!$A:$J,7,FALSE)</f>
        <v>42113</v>
      </c>
      <c r="K47" s="79">
        <f>SUMIF(DataByQuarter!B:B,DataOut!B47,DataByQuarter!F:F)</f>
        <v>19405.900000000001</v>
      </c>
      <c r="L47" s="79">
        <f>SUMIF(DataByQuarter!B:B,DataOut!B47,DataByQuarter!G:G)</f>
        <v>657932</v>
      </c>
      <c r="M47" s="79">
        <f t="shared" ref="M47" si="90">K47/L47*1000</f>
        <v>29.495297386356036</v>
      </c>
      <c r="N47" s="79">
        <f t="array" ref="N47">PERCENTILE(IF(DataByQuarter!$B:$B=DataOut!$B47,DataByQuarter!$I:$I),N$3)</f>
        <v>12.26324354354551</v>
      </c>
      <c r="O47" s="79">
        <f t="array" ref="O47">PERCENTILE(IF(DataByQuarter!$B:$B=DataOut!$B47,DataByQuarter!$I:$I),O$3)</f>
        <v>60.024447585966392</v>
      </c>
      <c r="P47" s="79">
        <f t="array" ref="P47">PERCENTILE(IF(DataByQuarter!$B:$B=DataOut!$B47,DataByQuarter!$I:$I),P$3)</f>
        <v>31.789809841776748</v>
      </c>
      <c r="AC47" s="75"/>
      <c r="AD47" s="75"/>
    </row>
    <row r="48" spans="1:30" x14ac:dyDescent="0.25">
      <c r="A48" s="79" t="str">
        <f t="shared" si="2"/>
        <v>H242018Q4</v>
      </c>
      <c r="B48" s="79" t="s">
        <v>471</v>
      </c>
      <c r="C48" s="79" t="str">
        <f t="shared" si="17"/>
        <v/>
      </c>
      <c r="D48" s="79" t="str">
        <f t="shared" si="7"/>
        <v>Q4</v>
      </c>
      <c r="E48" s="79">
        <f t="shared" ref="E48" si="91">M48</f>
        <v>32.563653201188828</v>
      </c>
      <c r="F48" s="79">
        <f t="shared" ref="F48" si="92">IF(H48=0,"",H48)</f>
        <v>46.569568678874163</v>
      </c>
      <c r="G48" s="79">
        <f t="shared" ref="G48" si="93">IF(ISERROR(H48),$H$2,0)</f>
        <v>0</v>
      </c>
      <c r="H48" s="79">
        <f>VLOOKUP(A48,DataByQuarter!A:J,9,FALSE)</f>
        <v>46.569568678874163</v>
      </c>
      <c r="I48" s="79">
        <f>VLOOKUP($A48,DataByQuarter!$A:$J,6,FALSE)</f>
        <v>1988.8</v>
      </c>
      <c r="J48" s="79">
        <f>VLOOKUP($A48,DataByQuarter!$A:$J,7,FALSE)</f>
        <v>42706</v>
      </c>
      <c r="K48" s="79">
        <f>SUMIF(DataByQuarter!B:B,DataOut!B48,DataByQuarter!F:F)</f>
        <v>21836.502000000004</v>
      </c>
      <c r="L48" s="79">
        <f>SUMIF(DataByQuarter!B:B,DataOut!B48,DataByQuarter!G:G)</f>
        <v>670579</v>
      </c>
      <c r="M48" s="79">
        <f t="shared" ref="M48" si="94">K48/L48*1000</f>
        <v>32.563653201188828</v>
      </c>
      <c r="N48" s="79">
        <f t="array" ref="N48">PERCENTILE(IF(DataByQuarter!$B:$B=DataOut!$B48,DataByQuarter!$I:$I),N$3)</f>
        <v>14.051890126924848</v>
      </c>
      <c r="O48" s="79">
        <f t="array" ref="O48">PERCENTILE(IF(DataByQuarter!$B:$B=DataOut!$B48,DataByQuarter!$I:$I),O$3)</f>
        <v>65.934915136148263</v>
      </c>
      <c r="P48" s="79">
        <f t="array" ref="P48">PERCENTILE(IF(DataByQuarter!$B:$B=DataOut!$B48,DataByQuarter!$I:$I),P$3)</f>
        <v>30.959435467918986</v>
      </c>
      <c r="AC48" s="75"/>
      <c r="AD48" s="75"/>
    </row>
    <row r="49" spans="1:30" x14ac:dyDescent="0.25">
      <c r="A49" s="79" t="str">
        <f t="shared" si="2"/>
        <v>H242019Q1</v>
      </c>
      <c r="B49" t="s">
        <v>487</v>
      </c>
      <c r="C49" s="79" t="str">
        <f t="shared" si="17"/>
        <v>2019</v>
      </c>
      <c r="D49" s="79" t="str">
        <f t="shared" si="7"/>
        <v>Q1</v>
      </c>
      <c r="E49" s="79">
        <f t="shared" ref="E49" si="95">M49</f>
        <v>32.18526326552707</v>
      </c>
      <c r="F49" s="79">
        <f t="shared" ref="F49" si="96">IF(H49=0,"",H49)</f>
        <v>42.595838410347731</v>
      </c>
      <c r="G49" s="79">
        <f t="shared" ref="G49" si="97">IF(ISERROR(H49),$H$2,0)</f>
        <v>0</v>
      </c>
      <c r="H49" s="79">
        <f>VLOOKUP(A49,DataByQuarter!A:J,9,FALSE)</f>
        <v>42.595838410347731</v>
      </c>
      <c r="I49" s="79">
        <f>VLOOKUP($A49,DataByQuarter!$A:$J,6,FALSE)</f>
        <v>1817.82</v>
      </c>
      <c r="J49" s="79">
        <f>VLOOKUP($A49,DataByQuarter!$A:$J,7,FALSE)</f>
        <v>42676</v>
      </c>
      <c r="K49" s="79">
        <f>SUMIF(DataByQuarter!B:B,DataOut!B49,DataByQuarter!F:F)</f>
        <v>21404.23</v>
      </c>
      <c r="L49" s="79">
        <f>SUMIF(DataByQuarter!B:B,DataOut!B49,DataByQuarter!G:G)</f>
        <v>665032</v>
      </c>
      <c r="M49" s="79">
        <f t="shared" ref="M49" si="98">K49/L49*1000</f>
        <v>32.18526326552707</v>
      </c>
      <c r="N49" s="79">
        <f t="array" ref="N49">PERCENTILE(IF(DataByQuarter!$B:$B=DataOut!$B49,DataByQuarter!$I:$I),N$3)</f>
        <v>15.060807813250808</v>
      </c>
      <c r="O49" s="79">
        <f t="array" ref="O49">PERCENTILE(IF(DataByQuarter!$B:$B=DataOut!$B49,DataByQuarter!$I:$I),O$3)</f>
        <v>58.721252114346839</v>
      </c>
      <c r="P49" s="79">
        <f t="array" ref="P49">PERCENTILE(IF(DataByQuarter!$B:$B=DataOut!$B49,DataByQuarter!$I:$I),P$3)</f>
        <v>33.528379169104738</v>
      </c>
      <c r="AC49" s="75"/>
      <c r="AD49" s="75"/>
    </row>
    <row r="50" spans="1:30" x14ac:dyDescent="0.25">
      <c r="A50" s="79" t="str">
        <f t="shared" si="2"/>
        <v>H242019Q2</v>
      </c>
      <c r="B50" s="79" t="s">
        <v>497</v>
      </c>
      <c r="C50" s="79" t="str">
        <f t="shared" si="17"/>
        <v/>
      </c>
      <c r="D50" s="79" t="str">
        <f t="shared" si="7"/>
        <v>Q2</v>
      </c>
      <c r="E50" s="79">
        <f t="shared" ref="E50" si="99">M50</f>
        <v>37.039467783542257</v>
      </c>
      <c r="F50" s="79">
        <f t="shared" ref="F50" si="100">IF(H50=0,"",H50)</f>
        <v>43.887090154589806</v>
      </c>
      <c r="G50" s="79">
        <f t="shared" ref="G50" si="101">IF(ISERROR(H50),$H$2,0)</f>
        <v>0</v>
      </c>
      <c r="H50" s="79">
        <f>VLOOKUP(A50,DataByQuarter!A:J,9,FALSE)</f>
        <v>43.887090154589806</v>
      </c>
      <c r="I50" s="79">
        <f>VLOOKUP($A50,DataByQuarter!$A:$J,6,FALSE)</f>
        <v>1924.8</v>
      </c>
      <c r="J50" s="79">
        <f>VLOOKUP($A50,DataByQuarter!$A:$J,7,FALSE)</f>
        <v>43858</v>
      </c>
      <c r="K50" s="79">
        <f>SUMIF(DataByQuarter!B:B,DataOut!B50,DataByQuarter!F:F)</f>
        <v>18005.551999999996</v>
      </c>
      <c r="L50" s="79">
        <f>SUMIF(DataByQuarter!B:B,DataOut!B50,DataByQuarter!G:G)</f>
        <v>486118</v>
      </c>
      <c r="M50" s="79">
        <f t="shared" ref="M50" si="102">K50/L50*1000</f>
        <v>37.039467783542257</v>
      </c>
      <c r="N50" s="79">
        <f t="array" ref="N50">PERCENTILE(IF(DataByQuarter!$B:$B=DataOut!$B50,DataByQuarter!$I:$I),N$3)</f>
        <v>15.902184271622211</v>
      </c>
      <c r="O50" s="79">
        <f t="array" ref="O50">PERCENTILE(IF(DataByQuarter!$B:$B=DataOut!$B50,DataByQuarter!$I:$I),O$3)</f>
        <v>59.446098674027681</v>
      </c>
      <c r="P50" s="79">
        <f t="array" ref="P50">PERCENTILE(IF(DataByQuarter!$B:$B=DataOut!$B50,DataByQuarter!$I:$I),P$3)</f>
        <v>36.492045013581688</v>
      </c>
      <c r="AC50" s="75"/>
      <c r="AD50" s="75"/>
    </row>
    <row r="51" spans="1:30" x14ac:dyDescent="0.25">
      <c r="A51" s="79"/>
      <c r="AC51" s="75"/>
      <c r="AD51" s="75"/>
    </row>
    <row r="52" spans="1:30" x14ac:dyDescent="0.25">
      <c r="A52" s="79"/>
      <c r="AC52" s="75"/>
      <c r="AD52" s="75"/>
    </row>
    <row r="53" spans="1:30" x14ac:dyDescent="0.25">
      <c r="A53" s="79"/>
      <c r="AC53" s="75"/>
      <c r="AD53" s="75"/>
    </row>
    <row r="54" spans="1:30" x14ac:dyDescent="0.25">
      <c r="A54" s="79"/>
      <c r="AC54" s="75"/>
      <c r="AD54" s="75"/>
    </row>
    <row r="55" spans="1:30" x14ac:dyDescent="0.25">
      <c r="A55" s="79"/>
      <c r="AC55" s="75"/>
      <c r="AD55" s="75"/>
    </row>
    <row r="56" spans="1:30" x14ac:dyDescent="0.25">
      <c r="A56" s="79"/>
      <c r="AC56" s="75"/>
      <c r="AD56" s="75"/>
    </row>
    <row r="57" spans="1:30" x14ac:dyDescent="0.25">
      <c r="A57" s="79"/>
      <c r="AC57" s="75"/>
      <c r="AD57" s="75"/>
    </row>
    <row r="58" spans="1:30" x14ac:dyDescent="0.25">
      <c r="A58" s="79"/>
      <c r="AC58" s="75"/>
      <c r="AD58" s="75"/>
    </row>
    <row r="59" spans="1:30" x14ac:dyDescent="0.25">
      <c r="A59" s="79"/>
      <c r="AC59" s="75"/>
      <c r="AD59" s="75"/>
    </row>
    <row r="60" spans="1:30" x14ac:dyDescent="0.25">
      <c r="A60" s="79"/>
      <c r="AC60" s="75"/>
      <c r="AD60" s="75"/>
    </row>
    <row r="61" spans="1:30" x14ac:dyDescent="0.25">
      <c r="A61" s="79"/>
      <c r="AC61" s="75"/>
      <c r="AD61" s="75"/>
    </row>
    <row r="62" spans="1:30" x14ac:dyDescent="0.25">
      <c r="A62" s="79"/>
      <c r="AC62" s="75"/>
      <c r="AD62" s="75"/>
    </row>
    <row r="63" spans="1:30" x14ac:dyDescent="0.25">
      <c r="A63" s="79"/>
      <c r="AC63" s="75"/>
      <c r="AD63" s="75"/>
    </row>
    <row r="64" spans="1:30" x14ac:dyDescent="0.25">
      <c r="A64" s="79"/>
      <c r="AC64" s="75"/>
      <c r="AD64" s="75"/>
    </row>
    <row r="65" spans="1:30" x14ac:dyDescent="0.25">
      <c r="A65" s="79"/>
      <c r="AC65" s="75"/>
      <c r="AD65" s="75"/>
    </row>
    <row r="66" spans="1:30" x14ac:dyDescent="0.25">
      <c r="A66" s="79"/>
      <c r="AC66" s="75"/>
      <c r="AD66" s="75"/>
    </row>
    <row r="67" spans="1:30" x14ac:dyDescent="0.25">
      <c r="A67" s="79"/>
      <c r="AC67" s="75"/>
      <c r="AD67" s="75"/>
    </row>
    <row r="68" spans="1:30" x14ac:dyDescent="0.25">
      <c r="A68" s="79"/>
      <c r="AC68" s="75"/>
      <c r="AD68" s="75"/>
    </row>
    <row r="69" spans="1:30" x14ac:dyDescent="0.25">
      <c r="A69" s="79"/>
      <c r="AC69" s="75"/>
      <c r="AD69" s="75"/>
    </row>
    <row r="70" spans="1:30" x14ac:dyDescent="0.25">
      <c r="A70" s="79"/>
      <c r="AC70" s="75"/>
      <c r="AD70" s="75"/>
    </row>
    <row r="71" spans="1:30" x14ac:dyDescent="0.25">
      <c r="A71" s="79"/>
      <c r="AC71" s="75"/>
      <c r="AD71" s="75"/>
    </row>
    <row r="72" spans="1:30" x14ac:dyDescent="0.25">
      <c r="A72" s="79"/>
      <c r="AC72" s="75"/>
      <c r="AD72" s="75"/>
    </row>
    <row r="73" spans="1:30" x14ac:dyDescent="0.25">
      <c r="A73" s="79"/>
      <c r="AC73" s="75"/>
      <c r="AD73" s="75"/>
    </row>
    <row r="74" spans="1:30" x14ac:dyDescent="0.25">
      <c r="A74" s="79"/>
      <c r="AC74" s="75"/>
      <c r="AD74" s="75"/>
    </row>
  </sheetData>
  <sortState ref="AC2:AD53">
    <sortCondition ref="AC1"/>
  </sortState>
  <pageMargins left="0.7" right="0.7" top="0.75" bottom="0.75" header="0.3" footer="0.3"/>
  <pageSetup paperSize="9" orientation="portrait" horizontalDpi="4294967295" verticalDpi="4294967295" r:id="rId1"/>
  <ignoredErrors>
    <ignoredError sqref="S1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00"/>
  <sheetViews>
    <sheetView workbookViewId="0">
      <selection activeCell="G1" sqref="G1"/>
    </sheetView>
  </sheetViews>
  <sheetFormatPr defaultRowHeight="15" x14ac:dyDescent="0.25"/>
  <sheetData>
    <row r="1" spans="1:14" ht="21" x14ac:dyDescent="0.35">
      <c r="C1" s="110" t="s">
        <v>114</v>
      </c>
      <c r="D1" s="110" t="s">
        <v>115</v>
      </c>
      <c r="E1" s="110" t="s">
        <v>229</v>
      </c>
      <c r="F1" s="110" t="s">
        <v>230</v>
      </c>
      <c r="G1" t="s">
        <v>191</v>
      </c>
      <c r="K1" s="24" t="s">
        <v>231</v>
      </c>
      <c r="L1" s="24"/>
      <c r="M1" s="24"/>
      <c r="N1" s="24"/>
    </row>
    <row r="2" spans="1:14" x14ac:dyDescent="0.25">
      <c r="A2" t="str">
        <f>C2&amp;D2</f>
        <v>H032008</v>
      </c>
      <c r="B2" t="str">
        <f>D2&amp;""</f>
        <v>2008</v>
      </c>
      <c r="C2" s="121" t="s">
        <v>40</v>
      </c>
      <c r="D2" s="121" t="s">
        <v>187</v>
      </c>
      <c r="E2" s="122">
        <v>6823</v>
      </c>
      <c r="F2" s="122">
        <v>227325</v>
      </c>
      <c r="G2">
        <f>E2/F2*1000</f>
        <v>30.014296711756295</v>
      </c>
    </row>
    <row r="3" spans="1:14" x14ac:dyDescent="0.25">
      <c r="A3" t="str">
        <f t="shared" ref="A3:A66" si="0">C3&amp;D3</f>
        <v>H032009</v>
      </c>
      <c r="B3" t="str">
        <f t="shared" ref="B3:B66" si="1">D3&amp;""</f>
        <v>2009</v>
      </c>
      <c r="C3" s="121" t="s">
        <v>40</v>
      </c>
      <c r="D3" s="121" t="s">
        <v>119</v>
      </c>
      <c r="E3" s="122">
        <v>7228.5</v>
      </c>
      <c r="F3" s="122">
        <v>232980</v>
      </c>
      <c r="G3">
        <f t="shared" ref="G3:G66" si="2">E3/F3*1000</f>
        <v>31.026268349214526</v>
      </c>
    </row>
    <row r="4" spans="1:14" x14ac:dyDescent="0.25">
      <c r="A4" t="str">
        <f t="shared" si="0"/>
        <v>H032010</v>
      </c>
      <c r="B4" t="str">
        <f t="shared" si="1"/>
        <v>2010</v>
      </c>
      <c r="C4" s="121" t="s">
        <v>40</v>
      </c>
      <c r="D4" s="121" t="s">
        <v>121</v>
      </c>
      <c r="E4" s="122">
        <v>6396.5</v>
      </c>
      <c r="F4" s="122">
        <v>227604</v>
      </c>
      <c r="G4">
        <f t="shared" si="2"/>
        <v>28.10363613996239</v>
      </c>
    </row>
    <row r="5" spans="1:14" x14ac:dyDescent="0.25">
      <c r="A5" t="str">
        <f t="shared" si="0"/>
        <v>H032011</v>
      </c>
      <c r="B5" t="str">
        <f t="shared" si="1"/>
        <v>2011</v>
      </c>
      <c r="C5" s="121" t="s">
        <v>40</v>
      </c>
      <c r="D5" s="121" t="s">
        <v>123</v>
      </c>
      <c r="E5" s="122">
        <v>6822.4</v>
      </c>
      <c r="F5" s="122">
        <v>217031</v>
      </c>
      <c r="G5">
        <f t="shared" si="2"/>
        <v>31.435140602033812</v>
      </c>
    </row>
    <row r="6" spans="1:14" x14ac:dyDescent="0.25">
      <c r="A6" t="str">
        <f t="shared" si="0"/>
        <v>H032012</v>
      </c>
      <c r="B6" t="str">
        <f t="shared" si="1"/>
        <v>2012</v>
      </c>
      <c r="C6" s="121" t="s">
        <v>40</v>
      </c>
      <c r="D6" s="121" t="s">
        <v>124</v>
      </c>
      <c r="E6" s="122">
        <v>6477.0400000000009</v>
      </c>
      <c r="F6" s="122">
        <v>217811</v>
      </c>
      <c r="G6">
        <f t="shared" si="2"/>
        <v>29.736973798384842</v>
      </c>
    </row>
    <row r="7" spans="1:14" x14ac:dyDescent="0.25">
      <c r="A7" t="str">
        <f t="shared" si="0"/>
        <v>H032013</v>
      </c>
      <c r="B7" t="str">
        <f t="shared" si="1"/>
        <v>2013</v>
      </c>
      <c r="C7" s="121" t="s">
        <v>40</v>
      </c>
      <c r="D7" s="121" t="s">
        <v>125</v>
      </c>
      <c r="E7" s="122">
        <v>8442</v>
      </c>
      <c r="F7" s="122">
        <v>221568</v>
      </c>
      <c r="G7">
        <f t="shared" si="2"/>
        <v>38.101169844020795</v>
      </c>
    </row>
    <row r="8" spans="1:14" x14ac:dyDescent="0.25">
      <c r="A8" t="str">
        <f t="shared" si="0"/>
        <v>H032014</v>
      </c>
      <c r="B8" t="str">
        <f t="shared" si="1"/>
        <v>2014</v>
      </c>
      <c r="C8" s="121" t="s">
        <v>40</v>
      </c>
      <c r="D8" s="121" t="s">
        <v>126</v>
      </c>
      <c r="E8" s="122">
        <v>7585</v>
      </c>
      <c r="F8" s="122">
        <v>227429</v>
      </c>
      <c r="G8">
        <f t="shared" si="2"/>
        <v>33.351067805776751</v>
      </c>
    </row>
    <row r="9" spans="1:14" x14ac:dyDescent="0.25">
      <c r="A9" t="str">
        <f t="shared" si="0"/>
        <v>H032015</v>
      </c>
      <c r="B9" t="str">
        <f t="shared" si="1"/>
        <v>2015</v>
      </c>
      <c r="C9" s="121" t="s">
        <v>40</v>
      </c>
      <c r="D9" s="121" t="s">
        <v>127</v>
      </c>
      <c r="E9" s="122">
        <v>7268.72</v>
      </c>
      <c r="F9" s="122">
        <v>223673</v>
      </c>
      <c r="G9">
        <f t="shared" si="2"/>
        <v>32.497082794973025</v>
      </c>
    </row>
    <row r="10" spans="1:14" x14ac:dyDescent="0.25">
      <c r="A10" t="str">
        <f t="shared" si="0"/>
        <v>H032016</v>
      </c>
      <c r="B10" t="str">
        <f t="shared" si="1"/>
        <v>2016</v>
      </c>
      <c r="C10" s="121" t="s">
        <v>40</v>
      </c>
      <c r="D10" s="121" t="s">
        <v>428</v>
      </c>
      <c r="E10" s="122">
        <v>7741.1600000000008</v>
      </c>
      <c r="F10" s="122">
        <v>224141</v>
      </c>
      <c r="G10">
        <f t="shared" si="2"/>
        <v>34.537010185552852</v>
      </c>
    </row>
    <row r="11" spans="1:14" x14ac:dyDescent="0.25">
      <c r="A11" t="str">
        <f t="shared" si="0"/>
        <v>H032017</v>
      </c>
      <c r="B11" t="str">
        <f t="shared" si="1"/>
        <v>2017</v>
      </c>
      <c r="C11" s="121" t="s">
        <v>40</v>
      </c>
      <c r="D11" s="121" t="s">
        <v>447</v>
      </c>
      <c r="E11" s="122">
        <v>6321.4</v>
      </c>
      <c r="F11" s="122">
        <v>230974</v>
      </c>
      <c r="G11">
        <f t="shared" si="2"/>
        <v>27.368448396789248</v>
      </c>
    </row>
    <row r="12" spans="1:14" x14ac:dyDescent="0.25">
      <c r="A12" t="str">
        <f t="shared" si="0"/>
        <v>H032018</v>
      </c>
      <c r="B12" t="str">
        <f t="shared" si="1"/>
        <v>2018</v>
      </c>
      <c r="C12" s="121" t="s">
        <v>40</v>
      </c>
      <c r="D12" s="121" t="s">
        <v>456</v>
      </c>
      <c r="E12" s="122">
        <v>7320.76</v>
      </c>
      <c r="F12" s="122">
        <v>238480</v>
      </c>
      <c r="G12">
        <f t="shared" si="2"/>
        <v>30.697584703119759</v>
      </c>
    </row>
    <row r="13" spans="1:14" x14ac:dyDescent="0.25">
      <c r="A13" t="str">
        <f t="shared" si="0"/>
        <v>H032019</v>
      </c>
      <c r="B13" t="str">
        <f t="shared" si="1"/>
        <v>2019</v>
      </c>
      <c r="C13" s="121" t="s">
        <v>40</v>
      </c>
      <c r="D13" s="121" t="s">
        <v>478</v>
      </c>
      <c r="E13" s="122">
        <v>4173</v>
      </c>
      <c r="F13" s="122">
        <v>121448</v>
      </c>
      <c r="G13">
        <f t="shared" si="2"/>
        <v>34.360384691390557</v>
      </c>
    </row>
    <row r="14" spans="1:14" x14ac:dyDescent="0.25">
      <c r="A14" t="str">
        <f t="shared" si="0"/>
        <v>H052008</v>
      </c>
      <c r="B14" t="str">
        <f t="shared" si="1"/>
        <v>2008</v>
      </c>
      <c r="C14" s="121" t="s">
        <v>43</v>
      </c>
      <c r="D14" s="121" t="s">
        <v>187</v>
      </c>
      <c r="E14" s="122">
        <v>628</v>
      </c>
      <c r="F14" s="122">
        <v>56642</v>
      </c>
      <c r="G14">
        <f t="shared" si="2"/>
        <v>11.087179125030897</v>
      </c>
    </row>
    <row r="15" spans="1:14" x14ac:dyDescent="0.25">
      <c r="A15" t="str">
        <f t="shared" si="0"/>
        <v>H052009</v>
      </c>
      <c r="B15" t="str">
        <f t="shared" si="1"/>
        <v>2009</v>
      </c>
      <c r="C15" s="121" t="s">
        <v>43</v>
      </c>
      <c r="D15" s="121" t="s">
        <v>119</v>
      </c>
      <c r="E15" s="122">
        <v>940</v>
      </c>
      <c r="F15" s="122">
        <v>52353</v>
      </c>
      <c r="G15">
        <f t="shared" si="2"/>
        <v>17.955036005577522</v>
      </c>
    </row>
    <row r="16" spans="1:14" x14ac:dyDescent="0.25">
      <c r="A16" t="str">
        <f t="shared" si="0"/>
        <v>H052010</v>
      </c>
      <c r="B16" t="str">
        <f t="shared" si="1"/>
        <v>2010</v>
      </c>
      <c r="C16" s="121" t="s">
        <v>43</v>
      </c>
      <c r="D16" s="121" t="s">
        <v>121</v>
      </c>
      <c r="E16" s="122">
        <v>984.5</v>
      </c>
      <c r="F16" s="122">
        <v>54919</v>
      </c>
      <c r="G16">
        <f t="shared" si="2"/>
        <v>17.926400699211566</v>
      </c>
    </row>
    <row r="17" spans="1:7" x14ac:dyDescent="0.25">
      <c r="A17" t="str">
        <f t="shared" si="0"/>
        <v>H052011</v>
      </c>
      <c r="B17" t="str">
        <f t="shared" si="1"/>
        <v>2011</v>
      </c>
      <c r="C17" s="121" t="s">
        <v>43</v>
      </c>
      <c r="D17" s="121" t="s">
        <v>123</v>
      </c>
      <c r="E17" s="122">
        <v>1201.45</v>
      </c>
      <c r="F17" s="122">
        <v>55129</v>
      </c>
      <c r="G17">
        <f t="shared" si="2"/>
        <v>21.793429955195993</v>
      </c>
    </row>
    <row r="18" spans="1:7" x14ac:dyDescent="0.25">
      <c r="A18" t="str">
        <f t="shared" si="0"/>
        <v>H052012</v>
      </c>
      <c r="B18" t="str">
        <f t="shared" si="1"/>
        <v>2012</v>
      </c>
      <c r="C18" s="121" t="s">
        <v>43</v>
      </c>
      <c r="D18" s="121" t="s">
        <v>124</v>
      </c>
      <c r="E18" s="122">
        <v>1301.8</v>
      </c>
      <c r="F18" s="122">
        <v>53433</v>
      </c>
      <c r="G18">
        <f t="shared" si="2"/>
        <v>24.363221230325827</v>
      </c>
    </row>
    <row r="19" spans="1:7" x14ac:dyDescent="0.25">
      <c r="A19" t="str">
        <f t="shared" si="0"/>
        <v>H052013</v>
      </c>
      <c r="B19" t="str">
        <f t="shared" si="1"/>
        <v>2013</v>
      </c>
      <c r="C19" s="121" t="s">
        <v>43</v>
      </c>
      <c r="D19" s="121" t="s">
        <v>125</v>
      </c>
      <c r="E19" s="122">
        <v>1509.0899999999997</v>
      </c>
      <c r="F19" s="122">
        <v>50420</v>
      </c>
      <c r="G19">
        <f t="shared" si="2"/>
        <v>29.930384767949217</v>
      </c>
    </row>
    <row r="20" spans="1:7" x14ac:dyDescent="0.25">
      <c r="A20" t="str">
        <f t="shared" si="0"/>
        <v>H052014</v>
      </c>
      <c r="B20" t="str">
        <f t="shared" si="1"/>
        <v>2014</v>
      </c>
      <c r="C20" s="121" t="s">
        <v>43</v>
      </c>
      <c r="D20" s="121" t="s">
        <v>126</v>
      </c>
      <c r="E20" s="122">
        <v>1426.88</v>
      </c>
      <c r="F20" s="122">
        <v>52963</v>
      </c>
      <c r="G20">
        <f t="shared" si="2"/>
        <v>26.941072069180372</v>
      </c>
    </row>
    <row r="21" spans="1:7" x14ac:dyDescent="0.25">
      <c r="A21" t="str">
        <f t="shared" si="0"/>
        <v>H052015</v>
      </c>
      <c r="B21" t="str">
        <f t="shared" si="1"/>
        <v>2015</v>
      </c>
      <c r="C21" s="121" t="s">
        <v>43</v>
      </c>
      <c r="D21" s="121" t="s">
        <v>127</v>
      </c>
      <c r="E21" s="122">
        <v>1393.23</v>
      </c>
      <c r="F21" s="122">
        <v>53374</v>
      </c>
      <c r="G21">
        <f t="shared" si="2"/>
        <v>26.103158841383447</v>
      </c>
    </row>
    <row r="22" spans="1:7" x14ac:dyDescent="0.25">
      <c r="A22" t="str">
        <f t="shared" si="0"/>
        <v>H052016</v>
      </c>
      <c r="B22" t="str">
        <f t="shared" si="1"/>
        <v>2016</v>
      </c>
      <c r="C22" s="121" t="s">
        <v>43</v>
      </c>
      <c r="D22" s="121" t="s">
        <v>428</v>
      </c>
      <c r="E22" s="122">
        <v>1688</v>
      </c>
      <c r="F22" s="122">
        <v>56441</v>
      </c>
      <c r="G22">
        <f t="shared" si="2"/>
        <v>29.907336865044915</v>
      </c>
    </row>
    <row r="23" spans="1:7" x14ac:dyDescent="0.25">
      <c r="A23" t="str">
        <f t="shared" si="0"/>
        <v>H052017</v>
      </c>
      <c r="B23" t="str">
        <f t="shared" si="1"/>
        <v>2017</v>
      </c>
      <c r="C23" s="121" t="s">
        <v>43</v>
      </c>
      <c r="D23" s="121" t="s">
        <v>447</v>
      </c>
      <c r="E23" s="122">
        <v>1909.58</v>
      </c>
      <c r="F23" s="122">
        <v>54672</v>
      </c>
      <c r="G23">
        <f t="shared" si="2"/>
        <v>34.927933860111203</v>
      </c>
    </row>
    <row r="24" spans="1:7" x14ac:dyDescent="0.25">
      <c r="A24" t="str">
        <f t="shared" si="0"/>
        <v>H052018</v>
      </c>
      <c r="B24" t="str">
        <f t="shared" si="1"/>
        <v>2018</v>
      </c>
      <c r="C24" s="121" t="s">
        <v>43</v>
      </c>
      <c r="D24" s="121" t="s">
        <v>456</v>
      </c>
      <c r="E24" s="122">
        <v>1474.6200000000001</v>
      </c>
      <c r="F24" s="122">
        <v>53756</v>
      </c>
      <c r="G24">
        <f t="shared" si="2"/>
        <v>27.431728551231494</v>
      </c>
    </row>
    <row r="25" spans="1:7" x14ac:dyDescent="0.25">
      <c r="A25" t="str">
        <f t="shared" si="0"/>
        <v>H052019</v>
      </c>
      <c r="B25" t="str">
        <f t="shared" si="1"/>
        <v>2019</v>
      </c>
      <c r="C25" s="121" t="s">
        <v>43</v>
      </c>
      <c r="D25" s="121" t="s">
        <v>478</v>
      </c>
      <c r="E25" s="122">
        <v>915.7</v>
      </c>
      <c r="F25" s="122">
        <v>26011</v>
      </c>
      <c r="G25">
        <f t="shared" si="2"/>
        <v>35.204336626811738</v>
      </c>
    </row>
    <row r="26" spans="1:7" x14ac:dyDescent="0.25">
      <c r="A26" t="str">
        <f t="shared" si="0"/>
        <v>H082008</v>
      </c>
      <c r="B26" t="str">
        <f t="shared" si="1"/>
        <v>2008</v>
      </c>
      <c r="C26" s="121" t="s">
        <v>46</v>
      </c>
      <c r="D26" s="121" t="s">
        <v>187</v>
      </c>
      <c r="E26" s="122">
        <v>1872.1</v>
      </c>
      <c r="F26" s="122">
        <v>78849</v>
      </c>
      <c r="G26">
        <f t="shared" si="2"/>
        <v>23.742850258088243</v>
      </c>
    </row>
    <row r="27" spans="1:7" x14ac:dyDescent="0.25">
      <c r="A27" t="str">
        <f t="shared" si="0"/>
        <v>H082009</v>
      </c>
      <c r="B27" t="str">
        <f t="shared" si="1"/>
        <v>2009</v>
      </c>
      <c r="C27" s="121" t="s">
        <v>46</v>
      </c>
      <c r="D27" s="121" t="s">
        <v>119</v>
      </c>
      <c r="E27" s="122">
        <v>1086.0999999999999</v>
      </c>
      <c r="F27" s="122">
        <v>80070</v>
      </c>
      <c r="G27">
        <f t="shared" si="2"/>
        <v>13.564381166479329</v>
      </c>
    </row>
    <row r="28" spans="1:7" x14ac:dyDescent="0.25">
      <c r="A28" t="str">
        <f t="shared" si="0"/>
        <v>H082010</v>
      </c>
      <c r="B28" t="str">
        <f t="shared" si="1"/>
        <v>2010</v>
      </c>
      <c r="C28" s="121" t="s">
        <v>46</v>
      </c>
      <c r="D28" s="121" t="s">
        <v>121</v>
      </c>
      <c r="E28" s="122">
        <v>1674</v>
      </c>
      <c r="F28" s="122">
        <v>80752</v>
      </c>
      <c r="G28">
        <f t="shared" si="2"/>
        <v>20.730136714880128</v>
      </c>
    </row>
    <row r="29" spans="1:7" x14ac:dyDescent="0.25">
      <c r="A29" t="str">
        <f t="shared" si="0"/>
        <v>H082011</v>
      </c>
      <c r="B29" t="str">
        <f t="shared" si="1"/>
        <v>2011</v>
      </c>
      <c r="C29" s="121" t="s">
        <v>46</v>
      </c>
      <c r="D29" s="121" t="s">
        <v>123</v>
      </c>
      <c r="E29" s="122">
        <v>1737.1</v>
      </c>
      <c r="F29" s="122">
        <v>85606</v>
      </c>
      <c r="G29">
        <f t="shared" si="2"/>
        <v>20.291801976496973</v>
      </c>
    </row>
    <row r="30" spans="1:7" x14ac:dyDescent="0.25">
      <c r="A30" t="str">
        <f t="shared" si="0"/>
        <v>H082012</v>
      </c>
      <c r="B30" t="str">
        <f t="shared" si="1"/>
        <v>2012</v>
      </c>
      <c r="C30" s="121" t="s">
        <v>46</v>
      </c>
      <c r="D30" s="121" t="s">
        <v>124</v>
      </c>
      <c r="E30" s="122">
        <v>1950.8</v>
      </c>
      <c r="F30" s="122">
        <v>82797</v>
      </c>
      <c r="G30">
        <f t="shared" si="2"/>
        <v>23.561240141551021</v>
      </c>
    </row>
    <row r="31" spans="1:7" x14ac:dyDescent="0.25">
      <c r="A31" t="str">
        <f t="shared" si="0"/>
        <v>H082013</v>
      </c>
      <c r="B31" t="str">
        <f t="shared" si="1"/>
        <v>2013</v>
      </c>
      <c r="C31" s="121" t="s">
        <v>46</v>
      </c>
      <c r="D31" s="121" t="s">
        <v>125</v>
      </c>
      <c r="E31" s="122">
        <v>1948</v>
      </c>
      <c r="F31" s="122">
        <v>76706</v>
      </c>
      <c r="G31">
        <f t="shared" si="2"/>
        <v>25.39566657106354</v>
      </c>
    </row>
    <row r="32" spans="1:7" x14ac:dyDescent="0.25">
      <c r="A32" t="str">
        <f t="shared" si="0"/>
        <v>H082014</v>
      </c>
      <c r="B32" t="str">
        <f t="shared" si="1"/>
        <v>2014</v>
      </c>
      <c r="C32" s="121" t="s">
        <v>46</v>
      </c>
      <c r="D32" s="121" t="s">
        <v>126</v>
      </c>
      <c r="E32" s="122">
        <v>2269</v>
      </c>
      <c r="F32" s="122">
        <v>83783</v>
      </c>
      <c r="G32">
        <f t="shared" si="2"/>
        <v>27.08186624971653</v>
      </c>
    </row>
    <row r="33" spans="1:7" x14ac:dyDescent="0.25">
      <c r="A33" t="str">
        <f t="shared" si="0"/>
        <v>H082015</v>
      </c>
      <c r="B33" t="str">
        <f t="shared" si="1"/>
        <v>2015</v>
      </c>
      <c r="C33" s="121" t="s">
        <v>46</v>
      </c>
      <c r="D33" s="121" t="s">
        <v>127</v>
      </c>
      <c r="E33" s="122">
        <v>2206.66</v>
      </c>
      <c r="F33" s="122">
        <v>85923</v>
      </c>
      <c r="G33">
        <f t="shared" si="2"/>
        <v>25.681831407190156</v>
      </c>
    </row>
    <row r="34" spans="1:7" x14ac:dyDescent="0.25">
      <c r="A34" t="str">
        <f t="shared" si="0"/>
        <v>H082016</v>
      </c>
      <c r="B34" t="str">
        <f t="shared" si="1"/>
        <v>2016</v>
      </c>
      <c r="C34" s="121" t="s">
        <v>46</v>
      </c>
      <c r="D34" s="121" t="s">
        <v>428</v>
      </c>
      <c r="E34" s="122">
        <v>2519.94</v>
      </c>
      <c r="F34" s="122">
        <v>90868</v>
      </c>
      <c r="G34">
        <f t="shared" si="2"/>
        <v>27.731874807412954</v>
      </c>
    </row>
    <row r="35" spans="1:7" x14ac:dyDescent="0.25">
      <c r="A35" t="str">
        <f t="shared" si="0"/>
        <v>H082017</v>
      </c>
      <c r="B35" t="str">
        <f t="shared" si="1"/>
        <v>2017</v>
      </c>
      <c r="C35" s="121" t="s">
        <v>46</v>
      </c>
      <c r="D35" s="121" t="s">
        <v>447</v>
      </c>
      <c r="E35" s="122">
        <v>2763.08</v>
      </c>
      <c r="F35" s="122">
        <v>93087</v>
      </c>
      <c r="G35">
        <f t="shared" si="2"/>
        <v>29.682769881938402</v>
      </c>
    </row>
    <row r="36" spans="1:7" x14ac:dyDescent="0.25">
      <c r="A36" t="str">
        <f t="shared" si="0"/>
        <v>H082018</v>
      </c>
      <c r="B36" t="str">
        <f t="shared" si="1"/>
        <v>2018</v>
      </c>
      <c r="C36" s="121" t="s">
        <v>46</v>
      </c>
      <c r="D36" s="121" t="s">
        <v>456</v>
      </c>
      <c r="E36" s="122">
        <v>3318.09</v>
      </c>
      <c r="F36" s="122">
        <v>92506</v>
      </c>
      <c r="G36">
        <f t="shared" si="2"/>
        <v>35.868916610814438</v>
      </c>
    </row>
    <row r="37" spans="1:7" x14ac:dyDescent="0.25">
      <c r="A37" t="str">
        <f t="shared" si="0"/>
        <v>H082019</v>
      </c>
      <c r="B37" t="str">
        <f t="shared" si="1"/>
        <v>2019</v>
      </c>
      <c r="C37" s="121" t="s">
        <v>46</v>
      </c>
      <c r="D37" s="121" t="s">
        <v>478</v>
      </c>
      <c r="E37" s="122">
        <v>1406.03</v>
      </c>
      <c r="F37" s="122">
        <v>44376</v>
      </c>
      <c r="G37">
        <f t="shared" si="2"/>
        <v>31.684469082386876</v>
      </c>
    </row>
    <row r="38" spans="1:7" x14ac:dyDescent="0.25">
      <c r="A38" t="str">
        <f t="shared" si="0"/>
        <v>H092008</v>
      </c>
      <c r="B38" t="str">
        <f t="shared" si="1"/>
        <v>2008</v>
      </c>
      <c r="C38" s="121" t="s">
        <v>47</v>
      </c>
      <c r="D38" s="121" t="s">
        <v>187</v>
      </c>
      <c r="E38" s="122">
        <v>763.2</v>
      </c>
      <c r="F38" s="122">
        <v>42212</v>
      </c>
      <c r="G38">
        <f t="shared" si="2"/>
        <v>18.080166777219748</v>
      </c>
    </row>
    <row r="39" spans="1:7" x14ac:dyDescent="0.25">
      <c r="A39" t="str">
        <f t="shared" si="0"/>
        <v>H092009</v>
      </c>
      <c r="B39" t="str">
        <f t="shared" si="1"/>
        <v>2009</v>
      </c>
      <c r="C39" s="121" t="s">
        <v>47</v>
      </c>
      <c r="D39" s="121" t="s">
        <v>119</v>
      </c>
      <c r="E39" s="122">
        <v>874.2</v>
      </c>
      <c r="F39" s="122">
        <v>42063</v>
      </c>
      <c r="G39">
        <f t="shared" si="2"/>
        <v>20.783111047714144</v>
      </c>
    </row>
    <row r="40" spans="1:7" x14ac:dyDescent="0.25">
      <c r="A40" t="str">
        <f t="shared" si="0"/>
        <v>H092010</v>
      </c>
      <c r="B40" t="str">
        <f t="shared" si="1"/>
        <v>2010</v>
      </c>
      <c r="C40" s="121" t="s">
        <v>47</v>
      </c>
      <c r="D40" s="121" t="s">
        <v>121</v>
      </c>
      <c r="E40" s="122">
        <v>687.59999999999991</v>
      </c>
      <c r="F40" s="122">
        <v>38977</v>
      </c>
      <c r="G40">
        <f t="shared" si="2"/>
        <v>17.641172999461219</v>
      </c>
    </row>
    <row r="41" spans="1:7" x14ac:dyDescent="0.25">
      <c r="A41" t="str">
        <f t="shared" si="0"/>
        <v>H092011</v>
      </c>
      <c r="B41" t="str">
        <f t="shared" si="1"/>
        <v>2011</v>
      </c>
      <c r="C41" s="121" t="s">
        <v>47</v>
      </c>
      <c r="D41" s="121" t="s">
        <v>123</v>
      </c>
      <c r="E41" s="122">
        <v>915.7</v>
      </c>
      <c r="F41" s="122">
        <v>38121</v>
      </c>
      <c r="G41">
        <f t="shared" si="2"/>
        <v>24.02088087930537</v>
      </c>
    </row>
    <row r="42" spans="1:7" x14ac:dyDescent="0.25">
      <c r="A42" t="str">
        <f t="shared" si="0"/>
        <v>H092012</v>
      </c>
      <c r="B42" t="str">
        <f t="shared" si="1"/>
        <v>2012</v>
      </c>
      <c r="C42" s="121" t="s">
        <v>47</v>
      </c>
      <c r="D42" s="121" t="s">
        <v>124</v>
      </c>
      <c r="E42" s="122">
        <v>965.19999999999993</v>
      </c>
      <c r="F42" s="122">
        <v>38152</v>
      </c>
      <c r="G42">
        <f t="shared" si="2"/>
        <v>25.298804780876495</v>
      </c>
    </row>
    <row r="43" spans="1:7" x14ac:dyDescent="0.25">
      <c r="A43" t="str">
        <f t="shared" si="0"/>
        <v>H092013</v>
      </c>
      <c r="B43" t="str">
        <f t="shared" si="1"/>
        <v>2013</v>
      </c>
      <c r="C43" s="121" t="s">
        <v>47</v>
      </c>
      <c r="D43" s="121" t="s">
        <v>125</v>
      </c>
      <c r="E43" s="122">
        <v>907.19999999999993</v>
      </c>
      <c r="F43" s="122">
        <v>33725</v>
      </c>
      <c r="G43">
        <f t="shared" si="2"/>
        <v>26.899925871015565</v>
      </c>
    </row>
    <row r="44" spans="1:7" x14ac:dyDescent="0.25">
      <c r="A44" t="str">
        <f t="shared" si="0"/>
        <v>H092014</v>
      </c>
      <c r="B44" t="str">
        <f t="shared" si="1"/>
        <v>2014</v>
      </c>
      <c r="C44" s="121" t="s">
        <v>47</v>
      </c>
      <c r="D44" s="121" t="s">
        <v>126</v>
      </c>
      <c r="E44" s="122">
        <v>963.2</v>
      </c>
      <c r="F44" s="122">
        <v>35596</v>
      </c>
      <c r="G44">
        <f t="shared" si="2"/>
        <v>27.059220137094055</v>
      </c>
    </row>
    <row r="45" spans="1:7" x14ac:dyDescent="0.25">
      <c r="A45" t="str">
        <f t="shared" si="0"/>
        <v>H092015</v>
      </c>
      <c r="B45" t="str">
        <f t="shared" si="1"/>
        <v>2015</v>
      </c>
      <c r="C45" s="121" t="s">
        <v>47</v>
      </c>
      <c r="D45" s="121" t="s">
        <v>127</v>
      </c>
      <c r="E45" s="122">
        <v>1657.8</v>
      </c>
      <c r="F45" s="122">
        <v>31730</v>
      </c>
      <c r="G45">
        <f t="shared" si="2"/>
        <v>52.247084777812795</v>
      </c>
    </row>
    <row r="46" spans="1:7" x14ac:dyDescent="0.25">
      <c r="A46" t="str">
        <f t="shared" si="0"/>
        <v>H092016</v>
      </c>
      <c r="B46" t="str">
        <f t="shared" si="1"/>
        <v>2016</v>
      </c>
      <c r="C46" s="121" t="s">
        <v>47</v>
      </c>
      <c r="D46" s="121" t="s">
        <v>428</v>
      </c>
      <c r="E46" s="122">
        <v>685.6</v>
      </c>
      <c r="F46" s="122">
        <v>26140</v>
      </c>
      <c r="G46">
        <f t="shared" si="2"/>
        <v>26.228003060443765</v>
      </c>
    </row>
    <row r="47" spans="1:7" x14ac:dyDescent="0.25">
      <c r="A47" t="str">
        <f t="shared" si="0"/>
        <v>H092017</v>
      </c>
      <c r="B47" t="str">
        <f t="shared" si="1"/>
        <v>2017</v>
      </c>
      <c r="C47" s="121" t="s">
        <v>47</v>
      </c>
      <c r="D47" s="121" t="s">
        <v>447</v>
      </c>
      <c r="E47" s="122">
        <v>976.6</v>
      </c>
      <c r="F47" s="122">
        <v>36661</v>
      </c>
      <c r="G47">
        <f t="shared" si="2"/>
        <v>26.638662338725076</v>
      </c>
    </row>
    <row r="48" spans="1:7" x14ac:dyDescent="0.25">
      <c r="A48" t="str">
        <f t="shared" si="0"/>
        <v>H092018</v>
      </c>
      <c r="B48" t="str">
        <f t="shared" si="1"/>
        <v>2018</v>
      </c>
      <c r="C48" s="121" t="s">
        <v>47</v>
      </c>
      <c r="D48" s="121" t="s">
        <v>456</v>
      </c>
      <c r="E48" s="122">
        <v>997.8</v>
      </c>
      <c r="F48" s="122">
        <v>39068</v>
      </c>
      <c r="G48">
        <f t="shared" si="2"/>
        <v>25.540083956178968</v>
      </c>
    </row>
    <row r="49" spans="1:7" x14ac:dyDescent="0.25">
      <c r="A49" t="str">
        <f t="shared" si="0"/>
        <v>H092019</v>
      </c>
      <c r="B49" t="str">
        <f t="shared" si="1"/>
        <v>2019</v>
      </c>
      <c r="C49" s="121" t="s">
        <v>47</v>
      </c>
      <c r="D49" s="121" t="s">
        <v>478</v>
      </c>
      <c r="E49" s="122">
        <v>426.6</v>
      </c>
      <c r="F49" s="122">
        <v>20527</v>
      </c>
      <c r="G49">
        <f t="shared" si="2"/>
        <v>20.782384176937693</v>
      </c>
    </row>
    <row r="50" spans="1:7" x14ac:dyDescent="0.25">
      <c r="A50" t="str">
        <f t="shared" si="0"/>
        <v>H102008</v>
      </c>
      <c r="B50" t="str">
        <f t="shared" si="1"/>
        <v>2008</v>
      </c>
      <c r="C50" s="121" t="s">
        <v>48</v>
      </c>
      <c r="D50" s="121" t="s">
        <v>187</v>
      </c>
      <c r="E50" s="122">
        <v>5009.2</v>
      </c>
      <c r="F50" s="122">
        <v>170482</v>
      </c>
      <c r="G50">
        <f t="shared" si="2"/>
        <v>29.382574113396135</v>
      </c>
    </row>
    <row r="51" spans="1:7" x14ac:dyDescent="0.25">
      <c r="A51" t="str">
        <f t="shared" si="0"/>
        <v>H102009</v>
      </c>
      <c r="B51" t="str">
        <f t="shared" si="1"/>
        <v>2009</v>
      </c>
      <c r="C51" s="121" t="s">
        <v>48</v>
      </c>
      <c r="D51" s="121" t="s">
        <v>119</v>
      </c>
      <c r="E51" s="122">
        <v>4444</v>
      </c>
      <c r="F51" s="122">
        <v>198964</v>
      </c>
      <c r="G51">
        <f t="shared" si="2"/>
        <v>22.335698920407712</v>
      </c>
    </row>
    <row r="52" spans="1:7" x14ac:dyDescent="0.25">
      <c r="A52" t="str">
        <f t="shared" si="0"/>
        <v>H102010</v>
      </c>
      <c r="B52" t="str">
        <f t="shared" si="1"/>
        <v>2010</v>
      </c>
      <c r="C52" s="121" t="s">
        <v>48</v>
      </c>
      <c r="D52" s="121" t="s">
        <v>121</v>
      </c>
      <c r="E52" s="122">
        <v>4050</v>
      </c>
      <c r="F52" s="122">
        <v>197192</v>
      </c>
      <c r="G52">
        <f t="shared" si="2"/>
        <v>20.538358554099556</v>
      </c>
    </row>
    <row r="53" spans="1:7" x14ac:dyDescent="0.25">
      <c r="A53" t="str">
        <f t="shared" si="0"/>
        <v>H102011</v>
      </c>
      <c r="B53" t="str">
        <f t="shared" si="1"/>
        <v>2011</v>
      </c>
      <c r="C53" s="121" t="s">
        <v>48</v>
      </c>
      <c r="D53" s="121" t="s">
        <v>123</v>
      </c>
      <c r="E53" s="122">
        <v>4018</v>
      </c>
      <c r="F53" s="122">
        <v>188662</v>
      </c>
      <c r="G53">
        <f t="shared" si="2"/>
        <v>21.297346577477182</v>
      </c>
    </row>
    <row r="54" spans="1:7" x14ac:dyDescent="0.25">
      <c r="A54" t="str">
        <f t="shared" si="0"/>
        <v>H102012</v>
      </c>
      <c r="B54" t="str">
        <f t="shared" si="1"/>
        <v>2012</v>
      </c>
      <c r="C54" s="121" t="s">
        <v>48</v>
      </c>
      <c r="D54" s="121" t="s">
        <v>124</v>
      </c>
      <c r="E54" s="122">
        <v>4128</v>
      </c>
      <c r="F54" s="122">
        <v>190801</v>
      </c>
      <c r="G54">
        <f t="shared" si="2"/>
        <v>21.635106734241436</v>
      </c>
    </row>
    <row r="55" spans="1:7" x14ac:dyDescent="0.25">
      <c r="A55" t="str">
        <f t="shared" si="0"/>
        <v>H102013</v>
      </c>
      <c r="B55" t="str">
        <f t="shared" si="1"/>
        <v>2013</v>
      </c>
      <c r="C55" s="121" t="s">
        <v>48</v>
      </c>
      <c r="D55" s="121" t="s">
        <v>125</v>
      </c>
      <c r="E55" s="122">
        <v>4230</v>
      </c>
      <c r="F55" s="122">
        <v>192327</v>
      </c>
      <c r="G55">
        <f t="shared" si="2"/>
        <v>21.993791823300938</v>
      </c>
    </row>
    <row r="56" spans="1:7" x14ac:dyDescent="0.25">
      <c r="A56" t="str">
        <f t="shared" si="0"/>
        <v>H102014</v>
      </c>
      <c r="B56" t="str">
        <f t="shared" si="1"/>
        <v>2014</v>
      </c>
      <c r="C56" s="121" t="s">
        <v>48</v>
      </c>
      <c r="D56" s="121" t="s">
        <v>126</v>
      </c>
      <c r="E56" s="122">
        <v>4428</v>
      </c>
      <c r="F56" s="122">
        <v>215190</v>
      </c>
      <c r="G56">
        <f t="shared" si="2"/>
        <v>20.577164366373903</v>
      </c>
    </row>
    <row r="57" spans="1:7" x14ac:dyDescent="0.25">
      <c r="A57" t="str">
        <f t="shared" si="0"/>
        <v>H102015</v>
      </c>
      <c r="B57" t="str">
        <f t="shared" si="1"/>
        <v>2015</v>
      </c>
      <c r="C57" s="121" t="s">
        <v>48</v>
      </c>
      <c r="D57" s="121" t="s">
        <v>127</v>
      </c>
      <c r="E57" s="122">
        <v>5244</v>
      </c>
      <c r="F57" s="122">
        <v>206873</v>
      </c>
      <c r="G57">
        <f t="shared" si="2"/>
        <v>25.348885548138231</v>
      </c>
    </row>
    <row r="58" spans="1:7" x14ac:dyDescent="0.25">
      <c r="A58" t="str">
        <f t="shared" si="0"/>
        <v>H102016</v>
      </c>
      <c r="B58" t="str">
        <f t="shared" si="1"/>
        <v>2016</v>
      </c>
      <c r="C58" s="121" t="s">
        <v>48</v>
      </c>
      <c r="D58" s="121" t="s">
        <v>428</v>
      </c>
      <c r="E58" s="122">
        <v>4241.6399999999994</v>
      </c>
      <c r="F58" s="122">
        <v>197791</v>
      </c>
      <c r="G58">
        <f t="shared" si="2"/>
        <v>21.445060695380473</v>
      </c>
    </row>
    <row r="59" spans="1:7" x14ac:dyDescent="0.25">
      <c r="A59" t="str">
        <f t="shared" si="0"/>
        <v>H102017</v>
      </c>
      <c r="B59" t="str">
        <f t="shared" si="1"/>
        <v>2017</v>
      </c>
      <c r="C59" s="121" t="s">
        <v>48</v>
      </c>
      <c r="D59" s="121" t="s">
        <v>447</v>
      </c>
      <c r="E59" s="122">
        <v>4624</v>
      </c>
      <c r="F59" s="122">
        <v>218303</v>
      </c>
      <c r="G59">
        <f t="shared" si="2"/>
        <v>21.181568737030638</v>
      </c>
    </row>
    <row r="60" spans="1:7" x14ac:dyDescent="0.25">
      <c r="A60" t="str">
        <f t="shared" si="0"/>
        <v>H102018</v>
      </c>
      <c r="B60" t="str">
        <f t="shared" si="1"/>
        <v>2018</v>
      </c>
      <c r="C60" s="121" t="s">
        <v>48</v>
      </c>
      <c r="D60" s="121" t="s">
        <v>456</v>
      </c>
      <c r="E60" s="122">
        <v>5606</v>
      </c>
      <c r="F60" s="122">
        <v>219365</v>
      </c>
      <c r="G60">
        <f t="shared" si="2"/>
        <v>25.555580881179768</v>
      </c>
    </row>
    <row r="61" spans="1:7" x14ac:dyDescent="0.25">
      <c r="A61" t="str">
        <f t="shared" si="0"/>
        <v>H102019</v>
      </c>
      <c r="B61" t="str">
        <f t="shared" si="1"/>
        <v>2019</v>
      </c>
      <c r="C61" s="121" t="s">
        <v>48</v>
      </c>
      <c r="D61" s="121" t="s">
        <v>478</v>
      </c>
      <c r="E61" s="122">
        <v>3093</v>
      </c>
      <c r="F61" s="122">
        <v>109761</v>
      </c>
      <c r="G61">
        <f t="shared" si="2"/>
        <v>28.17940798644327</v>
      </c>
    </row>
    <row r="62" spans="1:7" x14ac:dyDescent="0.25">
      <c r="A62" t="str">
        <f t="shared" si="0"/>
        <v>H112008</v>
      </c>
      <c r="B62" t="str">
        <f t="shared" si="1"/>
        <v>2008</v>
      </c>
      <c r="C62" s="121" t="s">
        <v>49</v>
      </c>
      <c r="D62" s="121" t="s">
        <v>187</v>
      </c>
      <c r="E62" s="122">
        <v>1514</v>
      </c>
      <c r="F62" s="122">
        <v>78487</v>
      </c>
      <c r="G62">
        <f t="shared" si="2"/>
        <v>19.289818696089796</v>
      </c>
    </row>
    <row r="63" spans="1:7" x14ac:dyDescent="0.25">
      <c r="A63" t="str">
        <f t="shared" si="0"/>
        <v>H112009</v>
      </c>
      <c r="B63" t="str">
        <f t="shared" si="1"/>
        <v>2009</v>
      </c>
      <c r="C63" s="121" t="s">
        <v>49</v>
      </c>
      <c r="D63" s="121" t="s">
        <v>119</v>
      </c>
      <c r="E63" s="122">
        <v>1458.1000000000001</v>
      </c>
      <c r="F63" s="122">
        <v>78918</v>
      </c>
      <c r="G63">
        <f t="shared" si="2"/>
        <v>18.476139790668796</v>
      </c>
    </row>
    <row r="64" spans="1:7" x14ac:dyDescent="0.25">
      <c r="A64" t="str">
        <f t="shared" si="0"/>
        <v>H112010</v>
      </c>
      <c r="B64" t="str">
        <f t="shared" si="1"/>
        <v>2010</v>
      </c>
      <c r="C64" s="121" t="s">
        <v>49</v>
      </c>
      <c r="D64" s="121" t="s">
        <v>121</v>
      </c>
      <c r="E64" s="122">
        <v>1485.8000000000002</v>
      </c>
      <c r="F64" s="122">
        <v>73571</v>
      </c>
      <c r="G64">
        <f t="shared" si="2"/>
        <v>20.195457449266698</v>
      </c>
    </row>
    <row r="65" spans="1:7" x14ac:dyDescent="0.25">
      <c r="A65" t="str">
        <f t="shared" si="0"/>
        <v>H112011</v>
      </c>
      <c r="B65" t="str">
        <f t="shared" si="1"/>
        <v>2011</v>
      </c>
      <c r="C65" s="121" t="s">
        <v>49</v>
      </c>
      <c r="D65" s="121" t="s">
        <v>123</v>
      </c>
      <c r="E65" s="122">
        <v>1220.5999999999999</v>
      </c>
      <c r="F65" s="122">
        <v>73488</v>
      </c>
      <c r="G65">
        <f t="shared" si="2"/>
        <v>16.609514478554321</v>
      </c>
    </row>
    <row r="66" spans="1:7" x14ac:dyDescent="0.25">
      <c r="A66" t="str">
        <f t="shared" si="0"/>
        <v>H112012</v>
      </c>
      <c r="B66" t="str">
        <f t="shared" si="1"/>
        <v>2012</v>
      </c>
      <c r="C66" s="121" t="s">
        <v>49</v>
      </c>
      <c r="D66" s="121" t="s">
        <v>124</v>
      </c>
      <c r="E66" s="122">
        <v>1268.2</v>
      </c>
      <c r="F66" s="122">
        <v>65880</v>
      </c>
      <c r="G66">
        <f t="shared" si="2"/>
        <v>19.250151791135398</v>
      </c>
    </row>
    <row r="67" spans="1:7" x14ac:dyDescent="0.25">
      <c r="A67" t="str">
        <f t="shared" ref="A67:A130" si="3">C67&amp;D67</f>
        <v>H112013</v>
      </c>
      <c r="B67" t="str">
        <f t="shared" ref="B67:B130" si="4">D67&amp;""</f>
        <v>2013</v>
      </c>
      <c r="C67" s="121" t="s">
        <v>49</v>
      </c>
      <c r="D67" s="121" t="s">
        <v>125</v>
      </c>
      <c r="E67" s="122">
        <v>1322.6</v>
      </c>
      <c r="F67" s="122">
        <v>70060</v>
      </c>
      <c r="G67">
        <f t="shared" ref="G67:G130" si="5">E67/F67*1000</f>
        <v>18.878104481872679</v>
      </c>
    </row>
    <row r="68" spans="1:7" x14ac:dyDescent="0.25">
      <c r="A68" t="str">
        <f t="shared" si="3"/>
        <v>H112014</v>
      </c>
      <c r="B68" t="str">
        <f t="shared" si="4"/>
        <v>2014</v>
      </c>
      <c r="C68" s="121" t="s">
        <v>49</v>
      </c>
      <c r="D68" s="121" t="s">
        <v>126</v>
      </c>
      <c r="E68" s="122">
        <v>1384.1</v>
      </c>
      <c r="F68" s="122">
        <v>79636</v>
      </c>
      <c r="G68">
        <f t="shared" si="5"/>
        <v>17.380330503792255</v>
      </c>
    </row>
    <row r="69" spans="1:7" x14ac:dyDescent="0.25">
      <c r="A69" t="str">
        <f t="shared" si="3"/>
        <v>H112015</v>
      </c>
      <c r="B69" t="str">
        <f t="shared" si="4"/>
        <v>2015</v>
      </c>
      <c r="C69" s="121" t="s">
        <v>49</v>
      </c>
      <c r="D69" s="121" t="s">
        <v>127</v>
      </c>
      <c r="E69" s="122">
        <v>1668.6999999999998</v>
      </c>
      <c r="F69" s="122">
        <v>67857</v>
      </c>
      <c r="G69">
        <f t="shared" si="5"/>
        <v>24.591420192463563</v>
      </c>
    </row>
    <row r="70" spans="1:7" x14ac:dyDescent="0.25">
      <c r="A70" t="str">
        <f t="shared" si="3"/>
        <v>H112016</v>
      </c>
      <c r="B70" t="str">
        <f t="shared" si="4"/>
        <v>2016</v>
      </c>
      <c r="C70" s="121" t="s">
        <v>49</v>
      </c>
      <c r="D70" s="121" t="s">
        <v>428</v>
      </c>
      <c r="E70" s="122">
        <v>2023.8</v>
      </c>
      <c r="F70" s="122">
        <v>63707</v>
      </c>
      <c r="G70">
        <f t="shared" si="5"/>
        <v>31.767309714788013</v>
      </c>
    </row>
    <row r="71" spans="1:7" x14ac:dyDescent="0.25">
      <c r="A71" t="str">
        <f t="shared" si="3"/>
        <v>H112017</v>
      </c>
      <c r="B71" t="str">
        <f t="shared" si="4"/>
        <v>2017</v>
      </c>
      <c r="C71" s="121" t="s">
        <v>49</v>
      </c>
      <c r="D71" s="121" t="s">
        <v>447</v>
      </c>
      <c r="E71" s="122">
        <v>2059</v>
      </c>
      <c r="F71" s="122">
        <v>66588</v>
      </c>
      <c r="G71">
        <f t="shared" si="5"/>
        <v>30.921487355078991</v>
      </c>
    </row>
    <row r="72" spans="1:7" x14ac:dyDescent="0.25">
      <c r="A72" t="str">
        <f t="shared" si="3"/>
        <v>H112018</v>
      </c>
      <c r="B72" t="str">
        <f t="shared" si="4"/>
        <v>2018</v>
      </c>
      <c r="C72" s="121" t="s">
        <v>49</v>
      </c>
      <c r="D72" s="121" t="s">
        <v>456</v>
      </c>
      <c r="E72" s="122">
        <v>1800.2999999999997</v>
      </c>
      <c r="F72" s="122">
        <v>69943</v>
      </c>
      <c r="G72">
        <f t="shared" si="5"/>
        <v>25.739530760762332</v>
      </c>
    </row>
    <row r="73" spans="1:7" x14ac:dyDescent="0.25">
      <c r="A73" t="str">
        <f t="shared" si="3"/>
        <v>H112019</v>
      </c>
      <c r="B73" t="str">
        <f t="shared" si="4"/>
        <v>2019</v>
      </c>
      <c r="C73" s="121" t="s">
        <v>49</v>
      </c>
      <c r="D73" s="121" t="s">
        <v>478</v>
      </c>
      <c r="E73" s="122">
        <v>1022.7</v>
      </c>
      <c r="F73" s="122">
        <v>36936</v>
      </c>
      <c r="G73">
        <f t="shared" si="5"/>
        <v>27.68843404808317</v>
      </c>
    </row>
    <row r="74" spans="1:7" x14ac:dyDescent="0.25">
      <c r="A74" t="str">
        <f t="shared" si="3"/>
        <v>H122008</v>
      </c>
      <c r="B74" t="str">
        <f t="shared" si="4"/>
        <v>2008</v>
      </c>
      <c r="C74" s="121" t="s">
        <v>50</v>
      </c>
      <c r="D74" s="121" t="s">
        <v>187</v>
      </c>
      <c r="E74" s="122">
        <v>781.8</v>
      </c>
      <c r="F74" s="122">
        <v>62990</v>
      </c>
      <c r="G74">
        <f t="shared" si="5"/>
        <v>12.411493887918716</v>
      </c>
    </row>
    <row r="75" spans="1:7" x14ac:dyDescent="0.25">
      <c r="A75" t="str">
        <f t="shared" si="3"/>
        <v>H122009</v>
      </c>
      <c r="B75" t="str">
        <f t="shared" si="4"/>
        <v>2009</v>
      </c>
      <c r="C75" s="121" t="s">
        <v>50</v>
      </c>
      <c r="D75" s="121" t="s">
        <v>119</v>
      </c>
      <c r="E75" s="122">
        <v>1031.58</v>
      </c>
      <c r="F75" s="122">
        <v>55181</v>
      </c>
      <c r="G75">
        <f t="shared" si="5"/>
        <v>18.694478171834504</v>
      </c>
    </row>
    <row r="76" spans="1:7" x14ac:dyDescent="0.25">
      <c r="A76" t="str">
        <f t="shared" si="3"/>
        <v>H122010</v>
      </c>
      <c r="B76" t="str">
        <f t="shared" si="4"/>
        <v>2010</v>
      </c>
      <c r="C76" s="121" t="s">
        <v>50</v>
      </c>
      <c r="D76" s="121" t="s">
        <v>121</v>
      </c>
      <c r="E76" s="122">
        <v>1123.9000000000001</v>
      </c>
      <c r="F76" s="122">
        <v>58509</v>
      </c>
      <c r="G76">
        <f t="shared" si="5"/>
        <v>19.209010579568957</v>
      </c>
    </row>
    <row r="77" spans="1:7" x14ac:dyDescent="0.25">
      <c r="A77" t="str">
        <f t="shared" si="3"/>
        <v>H122011</v>
      </c>
      <c r="B77" t="str">
        <f t="shared" si="4"/>
        <v>2011</v>
      </c>
      <c r="C77" s="121" t="s">
        <v>50</v>
      </c>
      <c r="D77" s="121" t="s">
        <v>123</v>
      </c>
      <c r="E77" s="122">
        <v>657.72</v>
      </c>
      <c r="F77" s="122">
        <v>43430</v>
      </c>
      <c r="G77">
        <f t="shared" si="5"/>
        <v>15.144370250978588</v>
      </c>
    </row>
    <row r="78" spans="1:7" x14ac:dyDescent="0.25">
      <c r="A78" t="str">
        <f t="shared" si="3"/>
        <v>H122012</v>
      </c>
      <c r="B78" t="str">
        <f t="shared" si="4"/>
        <v>2012</v>
      </c>
      <c r="C78" s="121" t="s">
        <v>50</v>
      </c>
      <c r="D78" s="121" t="s">
        <v>124</v>
      </c>
      <c r="E78" s="122">
        <v>805.78000000000009</v>
      </c>
      <c r="F78" s="122">
        <v>59989</v>
      </c>
      <c r="G78">
        <f t="shared" si="5"/>
        <v>13.43212922369101</v>
      </c>
    </row>
    <row r="79" spans="1:7" x14ac:dyDescent="0.25">
      <c r="A79" t="str">
        <f t="shared" si="3"/>
        <v>H122013</v>
      </c>
      <c r="B79" t="str">
        <f t="shared" si="4"/>
        <v>2013</v>
      </c>
      <c r="C79" s="121" t="s">
        <v>50</v>
      </c>
      <c r="D79" s="121" t="s">
        <v>125</v>
      </c>
      <c r="E79" s="122">
        <v>2271.69</v>
      </c>
      <c r="F79" s="122">
        <v>47554</v>
      </c>
      <c r="G79">
        <f t="shared" si="5"/>
        <v>47.770744837447957</v>
      </c>
    </row>
    <row r="80" spans="1:7" x14ac:dyDescent="0.25">
      <c r="A80" t="str">
        <f t="shared" si="3"/>
        <v>H122014</v>
      </c>
      <c r="B80" t="str">
        <f t="shared" si="4"/>
        <v>2014</v>
      </c>
      <c r="C80" s="121" t="s">
        <v>50</v>
      </c>
      <c r="D80" s="121" t="s">
        <v>126</v>
      </c>
      <c r="E80" s="122">
        <v>1674.8500000000001</v>
      </c>
      <c r="F80" s="122">
        <v>45196</v>
      </c>
      <c r="G80">
        <f t="shared" si="5"/>
        <v>37.057482963094081</v>
      </c>
    </row>
    <row r="81" spans="1:7" x14ac:dyDescent="0.25">
      <c r="A81" t="str">
        <f t="shared" si="3"/>
        <v>H122015</v>
      </c>
      <c r="B81" t="str">
        <f t="shared" si="4"/>
        <v>2015</v>
      </c>
      <c r="C81" s="121" t="s">
        <v>50</v>
      </c>
      <c r="D81" s="121" t="s">
        <v>127</v>
      </c>
      <c r="E81" s="122">
        <v>1696.79</v>
      </c>
      <c r="F81" s="122">
        <v>44898</v>
      </c>
      <c r="G81">
        <f t="shared" si="5"/>
        <v>37.792106552630408</v>
      </c>
    </row>
    <row r="82" spans="1:7" x14ac:dyDescent="0.25">
      <c r="A82" t="str">
        <f t="shared" si="3"/>
        <v>H122016</v>
      </c>
      <c r="B82" t="str">
        <f t="shared" si="4"/>
        <v>2016</v>
      </c>
      <c r="C82" s="121" t="s">
        <v>50</v>
      </c>
      <c r="D82" s="121" t="s">
        <v>428</v>
      </c>
      <c r="E82" s="122">
        <v>1812.12</v>
      </c>
      <c r="F82" s="122">
        <v>42764</v>
      </c>
      <c r="G82">
        <f t="shared" si="5"/>
        <v>42.374894771302962</v>
      </c>
    </row>
    <row r="83" spans="1:7" x14ac:dyDescent="0.25">
      <c r="A83" t="str">
        <f t="shared" si="3"/>
        <v>H122017</v>
      </c>
      <c r="B83" t="str">
        <f t="shared" si="4"/>
        <v>2017</v>
      </c>
      <c r="C83" s="121" t="s">
        <v>50</v>
      </c>
      <c r="D83" s="121" t="s">
        <v>447</v>
      </c>
      <c r="E83" s="122">
        <v>1760.2</v>
      </c>
      <c r="F83" s="122">
        <v>39481</v>
      </c>
      <c r="G83">
        <f t="shared" si="5"/>
        <v>44.583470530128423</v>
      </c>
    </row>
    <row r="84" spans="1:7" x14ac:dyDescent="0.25">
      <c r="A84" t="str">
        <f t="shared" si="3"/>
        <v>H122018</v>
      </c>
      <c r="B84" t="str">
        <f t="shared" si="4"/>
        <v>2018</v>
      </c>
      <c r="C84" s="121" t="s">
        <v>50</v>
      </c>
      <c r="D84" s="121" t="s">
        <v>456</v>
      </c>
      <c r="E84" s="122">
        <v>1827.93</v>
      </c>
      <c r="F84" s="122">
        <v>41309</v>
      </c>
      <c r="G84">
        <f t="shared" si="5"/>
        <v>44.250163402648333</v>
      </c>
    </row>
    <row r="85" spans="1:7" x14ac:dyDescent="0.25">
      <c r="A85" t="str">
        <f t="shared" si="3"/>
        <v>H122019</v>
      </c>
      <c r="B85" t="str">
        <f t="shared" si="4"/>
        <v>2019</v>
      </c>
      <c r="C85" s="121" t="s">
        <v>50</v>
      </c>
      <c r="D85" s="121" t="s">
        <v>478</v>
      </c>
      <c r="E85" s="122">
        <v>944.76</v>
      </c>
      <c r="F85" s="122">
        <v>19304</v>
      </c>
      <c r="G85">
        <f t="shared" si="5"/>
        <v>48.941152092830499</v>
      </c>
    </row>
    <row r="86" spans="1:7" x14ac:dyDescent="0.25">
      <c r="A86" t="str">
        <f t="shared" si="3"/>
        <v>H142008</v>
      </c>
      <c r="B86" t="str">
        <f t="shared" si="4"/>
        <v>2008</v>
      </c>
      <c r="C86" s="121" t="s">
        <v>51</v>
      </c>
      <c r="D86" s="121" t="s">
        <v>187</v>
      </c>
      <c r="E86" s="122">
        <v>1814</v>
      </c>
      <c r="F86" s="122">
        <v>60383</v>
      </c>
      <c r="G86">
        <f t="shared" si="5"/>
        <v>30.041567990990842</v>
      </c>
    </row>
    <row r="87" spans="1:7" x14ac:dyDescent="0.25">
      <c r="A87" t="str">
        <f t="shared" si="3"/>
        <v>H142009</v>
      </c>
      <c r="B87" t="str">
        <f t="shared" si="4"/>
        <v>2009</v>
      </c>
      <c r="C87" s="121" t="s">
        <v>51</v>
      </c>
      <c r="D87" s="121" t="s">
        <v>119</v>
      </c>
      <c r="E87" s="122">
        <v>2669</v>
      </c>
      <c r="F87" s="122">
        <v>60419</v>
      </c>
      <c r="G87">
        <f t="shared" si="5"/>
        <v>44.174845661133091</v>
      </c>
    </row>
    <row r="88" spans="1:7" x14ac:dyDescent="0.25">
      <c r="A88" t="str">
        <f t="shared" si="3"/>
        <v>H142010</v>
      </c>
      <c r="B88" t="str">
        <f t="shared" si="4"/>
        <v>2010</v>
      </c>
      <c r="C88" s="121" t="s">
        <v>51</v>
      </c>
      <c r="D88" s="121" t="s">
        <v>121</v>
      </c>
      <c r="E88" s="122">
        <v>2171.8000000000002</v>
      </c>
      <c r="F88" s="122">
        <v>59597</v>
      </c>
      <c r="G88">
        <f t="shared" si="5"/>
        <v>36.441431615685353</v>
      </c>
    </row>
    <row r="89" spans="1:7" x14ac:dyDescent="0.25">
      <c r="A89" t="str">
        <f t="shared" si="3"/>
        <v>H142011</v>
      </c>
      <c r="B89" t="str">
        <f t="shared" si="4"/>
        <v>2011</v>
      </c>
      <c r="C89" s="121" t="s">
        <v>51</v>
      </c>
      <c r="D89" s="121" t="s">
        <v>123</v>
      </c>
      <c r="E89" s="122">
        <v>2140.65</v>
      </c>
      <c r="F89" s="122">
        <v>60522</v>
      </c>
      <c r="G89">
        <f t="shared" si="5"/>
        <v>35.369782888866858</v>
      </c>
    </row>
    <row r="90" spans="1:7" x14ac:dyDescent="0.25">
      <c r="A90" t="str">
        <f t="shared" si="3"/>
        <v>H142012</v>
      </c>
      <c r="B90" t="str">
        <f t="shared" si="4"/>
        <v>2012</v>
      </c>
      <c r="C90" s="121" t="s">
        <v>51</v>
      </c>
      <c r="D90" s="121" t="s">
        <v>124</v>
      </c>
      <c r="E90" s="122">
        <v>2098.35</v>
      </c>
      <c r="F90" s="122">
        <v>59921</v>
      </c>
      <c r="G90">
        <f t="shared" si="5"/>
        <v>35.018607833647636</v>
      </c>
    </row>
    <row r="91" spans="1:7" x14ac:dyDescent="0.25">
      <c r="A91" t="str">
        <f t="shared" si="3"/>
        <v>H142013</v>
      </c>
      <c r="B91" t="str">
        <f t="shared" si="4"/>
        <v>2013</v>
      </c>
      <c r="C91" s="121" t="s">
        <v>51</v>
      </c>
      <c r="D91" s="121" t="s">
        <v>125</v>
      </c>
      <c r="E91" s="122">
        <v>1845.2</v>
      </c>
      <c r="F91" s="122">
        <v>42684</v>
      </c>
      <c r="G91">
        <f t="shared" si="5"/>
        <v>43.229313091556563</v>
      </c>
    </row>
    <row r="92" spans="1:7" x14ac:dyDescent="0.25">
      <c r="A92" t="str">
        <f t="shared" si="3"/>
        <v>H142014</v>
      </c>
      <c r="B92" t="str">
        <f t="shared" si="4"/>
        <v>2014</v>
      </c>
      <c r="C92" s="121" t="s">
        <v>51</v>
      </c>
      <c r="D92" s="121" t="s">
        <v>126</v>
      </c>
      <c r="E92" s="122">
        <v>2559</v>
      </c>
      <c r="F92" s="122">
        <v>59683</v>
      </c>
      <c r="G92">
        <f t="shared" si="5"/>
        <v>42.876531005478945</v>
      </c>
    </row>
    <row r="93" spans="1:7" x14ac:dyDescent="0.25">
      <c r="A93" t="str">
        <f t="shared" si="3"/>
        <v>H142015</v>
      </c>
      <c r="B93" t="str">
        <f t="shared" si="4"/>
        <v>2015</v>
      </c>
      <c r="C93" s="121" t="s">
        <v>51</v>
      </c>
      <c r="D93" s="121" t="s">
        <v>127</v>
      </c>
      <c r="E93" s="122">
        <v>2576</v>
      </c>
      <c r="F93" s="122">
        <v>59103</v>
      </c>
      <c r="G93">
        <f t="shared" si="5"/>
        <v>43.584928007038556</v>
      </c>
    </row>
    <row r="94" spans="1:7" x14ac:dyDescent="0.25">
      <c r="A94" t="str">
        <f t="shared" si="3"/>
        <v>H142016</v>
      </c>
      <c r="B94" t="str">
        <f t="shared" si="4"/>
        <v>2016</v>
      </c>
      <c r="C94" s="121" t="s">
        <v>51</v>
      </c>
      <c r="D94" s="121" t="s">
        <v>428</v>
      </c>
      <c r="E94" s="122">
        <v>2771</v>
      </c>
      <c r="F94" s="122">
        <v>60005</v>
      </c>
      <c r="G94">
        <f t="shared" si="5"/>
        <v>46.179485042913086</v>
      </c>
    </row>
    <row r="95" spans="1:7" x14ac:dyDescent="0.25">
      <c r="A95" t="str">
        <f t="shared" si="3"/>
        <v>H142017</v>
      </c>
      <c r="B95" t="str">
        <f t="shared" si="4"/>
        <v>2017</v>
      </c>
      <c r="C95" s="121" t="s">
        <v>51</v>
      </c>
      <c r="D95" s="121" t="s">
        <v>447</v>
      </c>
      <c r="E95" s="122">
        <v>3024</v>
      </c>
      <c r="F95" s="122">
        <v>59958</v>
      </c>
      <c r="G95">
        <f t="shared" si="5"/>
        <v>50.43530471329931</v>
      </c>
    </row>
    <row r="96" spans="1:7" x14ac:dyDescent="0.25">
      <c r="A96" t="str">
        <f t="shared" si="3"/>
        <v>H142018</v>
      </c>
      <c r="B96" t="str">
        <f t="shared" si="4"/>
        <v>2018</v>
      </c>
      <c r="C96" s="121" t="s">
        <v>51</v>
      </c>
      <c r="D96" s="121" t="s">
        <v>456</v>
      </c>
      <c r="E96" s="122">
        <v>2932</v>
      </c>
      <c r="F96" s="122">
        <v>59956</v>
      </c>
      <c r="G96">
        <f t="shared" si="5"/>
        <v>48.90252852091534</v>
      </c>
    </row>
    <row r="97" spans="1:7" x14ac:dyDescent="0.25">
      <c r="A97" t="str">
        <f t="shared" si="3"/>
        <v>H142019</v>
      </c>
      <c r="B97" t="str">
        <f t="shared" si="4"/>
        <v>2019</v>
      </c>
      <c r="C97" s="121" t="s">
        <v>51</v>
      </c>
      <c r="D97" s="121" t="s">
        <v>478</v>
      </c>
      <c r="E97" s="122">
        <v>1590</v>
      </c>
      <c r="F97" s="122">
        <v>30054</v>
      </c>
      <c r="G97">
        <f t="shared" si="5"/>
        <v>52.904771411459372</v>
      </c>
    </row>
    <row r="98" spans="1:7" x14ac:dyDescent="0.25">
      <c r="A98" t="str">
        <f t="shared" si="3"/>
        <v>H162008</v>
      </c>
      <c r="B98" t="str">
        <f t="shared" si="4"/>
        <v>2008</v>
      </c>
      <c r="C98" s="121" t="s">
        <v>52</v>
      </c>
      <c r="D98" s="121" t="s">
        <v>187</v>
      </c>
      <c r="E98" s="122">
        <v>929.81</v>
      </c>
      <c r="F98" s="122">
        <v>53377</v>
      </c>
      <c r="G98">
        <f t="shared" si="5"/>
        <v>17.41967514097832</v>
      </c>
    </row>
    <row r="99" spans="1:7" x14ac:dyDescent="0.25">
      <c r="A99" t="str">
        <f t="shared" si="3"/>
        <v>H162009</v>
      </c>
      <c r="B99" t="str">
        <f t="shared" si="4"/>
        <v>2009</v>
      </c>
      <c r="C99" s="121" t="s">
        <v>52</v>
      </c>
      <c r="D99" s="121" t="s">
        <v>119</v>
      </c>
      <c r="E99" s="122">
        <v>571.28</v>
      </c>
      <c r="F99" s="122">
        <v>51177</v>
      </c>
      <c r="G99">
        <f t="shared" si="5"/>
        <v>11.162827051214411</v>
      </c>
    </row>
    <row r="100" spans="1:7" x14ac:dyDescent="0.25">
      <c r="A100" t="str">
        <f t="shared" si="3"/>
        <v>H162010</v>
      </c>
      <c r="B100" t="str">
        <f t="shared" si="4"/>
        <v>2010</v>
      </c>
      <c r="C100" s="121" t="s">
        <v>52</v>
      </c>
      <c r="D100" s="121" t="s">
        <v>121</v>
      </c>
      <c r="E100" s="122">
        <v>1056.6600000000001</v>
      </c>
      <c r="F100" s="122">
        <v>51788</v>
      </c>
      <c r="G100">
        <f t="shared" si="5"/>
        <v>20.403568394222603</v>
      </c>
    </row>
    <row r="101" spans="1:7" x14ac:dyDescent="0.25">
      <c r="A101" t="str">
        <f t="shared" si="3"/>
        <v>H162011</v>
      </c>
      <c r="B101" t="str">
        <f t="shared" si="4"/>
        <v>2011</v>
      </c>
      <c r="C101" s="121" t="s">
        <v>52</v>
      </c>
      <c r="D101" s="121" t="s">
        <v>123</v>
      </c>
      <c r="E101" s="122">
        <v>1130.9499999999998</v>
      </c>
      <c r="F101" s="122">
        <v>54645</v>
      </c>
      <c r="G101">
        <f t="shared" si="5"/>
        <v>20.696312562906026</v>
      </c>
    </row>
    <row r="102" spans="1:7" x14ac:dyDescent="0.25">
      <c r="A102" t="str">
        <f t="shared" si="3"/>
        <v>H162012</v>
      </c>
      <c r="B102" t="str">
        <f t="shared" si="4"/>
        <v>2012</v>
      </c>
      <c r="C102" s="121" t="s">
        <v>52</v>
      </c>
      <c r="D102" s="121" t="s">
        <v>124</v>
      </c>
      <c r="E102" s="122">
        <v>2688.2</v>
      </c>
      <c r="F102" s="122">
        <v>56561</v>
      </c>
      <c r="G102">
        <f t="shared" si="5"/>
        <v>47.527448241721324</v>
      </c>
    </row>
    <row r="103" spans="1:7" x14ac:dyDescent="0.25">
      <c r="A103" t="str">
        <f t="shared" si="3"/>
        <v>H162013</v>
      </c>
      <c r="B103" t="str">
        <f t="shared" si="4"/>
        <v>2013</v>
      </c>
      <c r="C103" s="121" t="s">
        <v>52</v>
      </c>
      <c r="D103" s="121" t="s">
        <v>125</v>
      </c>
      <c r="E103" s="122">
        <v>2568.6799999999998</v>
      </c>
      <c r="F103" s="122">
        <v>50324</v>
      </c>
      <c r="G103">
        <f t="shared" si="5"/>
        <v>51.042842381368729</v>
      </c>
    </row>
    <row r="104" spans="1:7" x14ac:dyDescent="0.25">
      <c r="A104" t="str">
        <f t="shared" si="3"/>
        <v>H162014</v>
      </c>
      <c r="B104" t="str">
        <f t="shared" si="4"/>
        <v>2014</v>
      </c>
      <c r="C104" s="121" t="s">
        <v>52</v>
      </c>
      <c r="D104" s="121" t="s">
        <v>126</v>
      </c>
      <c r="E104" s="122">
        <v>3670.95</v>
      </c>
      <c r="F104" s="122">
        <v>50915</v>
      </c>
      <c r="G104">
        <f t="shared" si="5"/>
        <v>72.099577727585185</v>
      </c>
    </row>
    <row r="105" spans="1:7" x14ac:dyDescent="0.25">
      <c r="A105" t="str">
        <f t="shared" si="3"/>
        <v>H162015</v>
      </c>
      <c r="B105" t="str">
        <f t="shared" si="4"/>
        <v>2015</v>
      </c>
      <c r="C105" s="121" t="s">
        <v>52</v>
      </c>
      <c r="D105" s="121" t="s">
        <v>127</v>
      </c>
      <c r="E105" s="122">
        <v>1416.27</v>
      </c>
      <c r="F105" s="122">
        <v>50423</v>
      </c>
      <c r="G105">
        <f t="shared" si="5"/>
        <v>28.087777403169188</v>
      </c>
    </row>
    <row r="106" spans="1:7" x14ac:dyDescent="0.25">
      <c r="A106" t="str">
        <f t="shared" si="3"/>
        <v>H162016</v>
      </c>
      <c r="B106" t="str">
        <f t="shared" si="4"/>
        <v>2016</v>
      </c>
      <c r="C106" s="121" t="s">
        <v>52</v>
      </c>
      <c r="D106" s="121" t="s">
        <v>428</v>
      </c>
      <c r="E106" s="122">
        <v>1597.73</v>
      </c>
      <c r="F106" s="122">
        <v>50246</v>
      </c>
      <c r="G106">
        <f t="shared" si="5"/>
        <v>31.798153086812878</v>
      </c>
    </row>
    <row r="107" spans="1:7" x14ac:dyDescent="0.25">
      <c r="A107" t="str">
        <f t="shared" si="3"/>
        <v>H162017</v>
      </c>
      <c r="B107" t="str">
        <f t="shared" si="4"/>
        <v>2017</v>
      </c>
      <c r="C107" s="121" t="s">
        <v>52</v>
      </c>
      <c r="D107" s="121" t="s">
        <v>447</v>
      </c>
      <c r="E107" s="122">
        <v>1770.1100000000001</v>
      </c>
      <c r="F107" s="122">
        <v>48329</v>
      </c>
      <c r="G107">
        <f t="shared" si="5"/>
        <v>36.626249249932755</v>
      </c>
    </row>
    <row r="108" spans="1:7" x14ac:dyDescent="0.25">
      <c r="A108" t="str">
        <f t="shared" si="3"/>
        <v>H162018</v>
      </c>
      <c r="B108" t="str">
        <f t="shared" si="4"/>
        <v>2018</v>
      </c>
      <c r="C108" s="121" t="s">
        <v>52</v>
      </c>
      <c r="D108" s="121" t="s">
        <v>456</v>
      </c>
      <c r="E108" s="122">
        <v>2032.7600000000002</v>
      </c>
      <c r="F108" s="122">
        <v>48982</v>
      </c>
      <c r="G108">
        <f t="shared" si="5"/>
        <v>41.500142909640282</v>
      </c>
    </row>
    <row r="109" spans="1:7" x14ac:dyDescent="0.25">
      <c r="A109" t="str">
        <f t="shared" si="3"/>
        <v>H162019</v>
      </c>
      <c r="B109" t="str">
        <f t="shared" si="4"/>
        <v>2019</v>
      </c>
      <c r="C109" s="121" t="s">
        <v>52</v>
      </c>
      <c r="D109" s="121" t="s">
        <v>478</v>
      </c>
      <c r="E109" s="122">
        <v>991.27</v>
      </c>
      <c r="F109" s="122">
        <v>24083</v>
      </c>
      <c r="G109">
        <f t="shared" si="5"/>
        <v>41.160569696466382</v>
      </c>
    </row>
    <row r="110" spans="1:7" x14ac:dyDescent="0.25">
      <c r="A110" t="str">
        <f t="shared" si="3"/>
        <v>H172008</v>
      </c>
      <c r="B110" t="str">
        <f t="shared" si="4"/>
        <v>2008</v>
      </c>
      <c r="C110" s="121" t="s">
        <v>54</v>
      </c>
      <c r="D110" s="121" t="s">
        <v>187</v>
      </c>
      <c r="E110" s="122">
        <v>147.41999999999999</v>
      </c>
      <c r="F110" s="122">
        <v>8950</v>
      </c>
      <c r="G110">
        <f t="shared" si="5"/>
        <v>16.471508379888267</v>
      </c>
    </row>
    <row r="111" spans="1:7" x14ac:dyDescent="0.25">
      <c r="A111" t="str">
        <f t="shared" si="3"/>
        <v>H172009</v>
      </c>
      <c r="B111" t="str">
        <f t="shared" si="4"/>
        <v>2009</v>
      </c>
      <c r="C111" s="121" t="s">
        <v>54</v>
      </c>
      <c r="D111" s="121" t="s">
        <v>119</v>
      </c>
      <c r="E111" s="122">
        <v>163.13999999999999</v>
      </c>
      <c r="F111" s="122">
        <v>7135</v>
      </c>
      <c r="G111">
        <f t="shared" si="5"/>
        <v>22.864751226348979</v>
      </c>
    </row>
    <row r="112" spans="1:7" x14ac:dyDescent="0.25">
      <c r="A112" t="str">
        <f t="shared" si="3"/>
        <v>H172010</v>
      </c>
      <c r="B112" t="str">
        <f t="shared" si="4"/>
        <v>2010</v>
      </c>
      <c r="C112" s="121" t="s">
        <v>54</v>
      </c>
      <c r="D112" s="121" t="s">
        <v>121</v>
      </c>
      <c r="E112" s="122">
        <v>229.95</v>
      </c>
      <c r="F112" s="122">
        <v>6466</v>
      </c>
      <c r="G112">
        <f t="shared" si="5"/>
        <v>35.562944633467367</v>
      </c>
    </row>
    <row r="113" spans="1:7" x14ac:dyDescent="0.25">
      <c r="A113" t="str">
        <f t="shared" si="3"/>
        <v>H172011</v>
      </c>
      <c r="B113" t="str">
        <f t="shared" si="4"/>
        <v>2011</v>
      </c>
      <c r="C113" s="121" t="s">
        <v>54</v>
      </c>
      <c r="D113" s="121" t="s">
        <v>123</v>
      </c>
      <c r="E113" s="122">
        <v>217.85</v>
      </c>
      <c r="F113" s="122">
        <v>6518</v>
      </c>
      <c r="G113">
        <f t="shared" si="5"/>
        <v>33.42282908867751</v>
      </c>
    </row>
    <row r="114" spans="1:7" x14ac:dyDescent="0.25">
      <c r="A114" t="str">
        <f t="shared" si="3"/>
        <v>H172012</v>
      </c>
      <c r="B114" t="str">
        <f t="shared" si="4"/>
        <v>2012</v>
      </c>
      <c r="C114" s="121" t="s">
        <v>54</v>
      </c>
      <c r="D114" s="121" t="s">
        <v>124</v>
      </c>
      <c r="E114" s="122">
        <v>192.65</v>
      </c>
      <c r="F114" s="122">
        <v>5869</v>
      </c>
      <c r="G114">
        <f t="shared" si="5"/>
        <v>32.825012779008354</v>
      </c>
    </row>
    <row r="115" spans="1:7" x14ac:dyDescent="0.25">
      <c r="A115" t="str">
        <f t="shared" si="3"/>
        <v>H172013</v>
      </c>
      <c r="B115" t="str">
        <f t="shared" si="4"/>
        <v>2013</v>
      </c>
      <c r="C115" s="121" t="s">
        <v>54</v>
      </c>
      <c r="D115" s="121" t="s">
        <v>125</v>
      </c>
      <c r="E115" s="122">
        <v>255.8</v>
      </c>
      <c r="F115" s="122">
        <v>5320</v>
      </c>
      <c r="G115">
        <f t="shared" si="5"/>
        <v>48.082706766917298</v>
      </c>
    </row>
    <row r="116" spans="1:7" x14ac:dyDescent="0.25">
      <c r="A116" t="str">
        <f t="shared" si="3"/>
        <v>H172014</v>
      </c>
      <c r="B116" t="str">
        <f t="shared" si="4"/>
        <v>2014</v>
      </c>
      <c r="C116" s="121" t="s">
        <v>54</v>
      </c>
      <c r="D116" s="121" t="s">
        <v>126</v>
      </c>
      <c r="E116" s="122">
        <v>268.60000000000002</v>
      </c>
      <c r="F116" s="122">
        <v>5454</v>
      </c>
      <c r="G116">
        <f t="shared" si="5"/>
        <v>49.248258159149252</v>
      </c>
    </row>
    <row r="117" spans="1:7" x14ac:dyDescent="0.25">
      <c r="A117" t="str">
        <f t="shared" si="3"/>
        <v>H172015</v>
      </c>
      <c r="B117" t="str">
        <f t="shared" si="4"/>
        <v>2015</v>
      </c>
      <c r="C117" s="121" t="s">
        <v>54</v>
      </c>
      <c r="D117" s="121" t="s">
        <v>127</v>
      </c>
      <c r="E117" s="122">
        <v>259.75</v>
      </c>
      <c r="F117" s="122">
        <v>5097</v>
      </c>
      <c r="G117">
        <f t="shared" si="5"/>
        <v>50.961349813615854</v>
      </c>
    </row>
    <row r="118" spans="1:7" x14ac:dyDescent="0.25">
      <c r="A118" t="str">
        <f t="shared" si="3"/>
        <v>H172016</v>
      </c>
      <c r="B118" t="str">
        <f t="shared" si="4"/>
        <v>2016</v>
      </c>
      <c r="C118" s="121" t="s">
        <v>54</v>
      </c>
      <c r="D118" s="121" t="s">
        <v>428</v>
      </c>
      <c r="E118" s="122">
        <v>202.447</v>
      </c>
      <c r="F118" s="122">
        <v>5250</v>
      </c>
      <c r="G118">
        <f t="shared" si="5"/>
        <v>38.561333333333337</v>
      </c>
    </row>
    <row r="119" spans="1:7" x14ac:dyDescent="0.25">
      <c r="A119" t="str">
        <f t="shared" si="3"/>
        <v>H172017</v>
      </c>
      <c r="B119" t="str">
        <f t="shared" si="4"/>
        <v>2017</v>
      </c>
      <c r="C119" s="121" t="s">
        <v>54</v>
      </c>
      <c r="D119" s="121" t="s">
        <v>447</v>
      </c>
      <c r="E119" s="122">
        <v>252.93</v>
      </c>
      <c r="F119" s="122">
        <v>5223</v>
      </c>
      <c r="G119">
        <f t="shared" si="5"/>
        <v>48.426191843767953</v>
      </c>
    </row>
    <row r="120" spans="1:7" x14ac:dyDescent="0.25">
      <c r="A120" t="str">
        <f t="shared" si="3"/>
        <v>H172018</v>
      </c>
      <c r="B120" t="str">
        <f t="shared" si="4"/>
        <v>2018</v>
      </c>
      <c r="C120" s="121" t="s">
        <v>54</v>
      </c>
      <c r="D120" s="121" t="s">
        <v>456</v>
      </c>
      <c r="E120" s="122">
        <v>233.23999999999998</v>
      </c>
      <c r="F120" s="122">
        <v>5637</v>
      </c>
      <c r="G120">
        <f t="shared" si="5"/>
        <v>41.37661876884868</v>
      </c>
    </row>
    <row r="121" spans="1:7" x14ac:dyDescent="0.25">
      <c r="A121" t="str">
        <f t="shared" si="3"/>
        <v>H172019</v>
      </c>
      <c r="B121" t="str">
        <f t="shared" si="4"/>
        <v>2019</v>
      </c>
      <c r="C121" s="121" t="s">
        <v>54</v>
      </c>
      <c r="D121" s="121" t="s">
        <v>478</v>
      </c>
      <c r="E121" s="122">
        <v>98.95</v>
      </c>
      <c r="F121" s="122">
        <v>2265</v>
      </c>
      <c r="G121">
        <f t="shared" si="5"/>
        <v>43.686534216335538</v>
      </c>
    </row>
    <row r="122" spans="1:7" x14ac:dyDescent="0.25">
      <c r="A122" t="str">
        <f t="shared" si="3"/>
        <v>H182008</v>
      </c>
      <c r="B122" t="str">
        <f t="shared" si="4"/>
        <v>2008</v>
      </c>
      <c r="C122" s="121" t="s">
        <v>55</v>
      </c>
      <c r="D122" s="121" t="s">
        <v>187</v>
      </c>
      <c r="E122" s="122">
        <v>6547.4</v>
      </c>
      <c r="F122" s="122">
        <v>291862</v>
      </c>
      <c r="G122">
        <f t="shared" si="5"/>
        <v>22.433204733744031</v>
      </c>
    </row>
    <row r="123" spans="1:7" x14ac:dyDescent="0.25">
      <c r="A123" t="str">
        <f t="shared" si="3"/>
        <v>H182009</v>
      </c>
      <c r="B123" t="str">
        <f t="shared" si="4"/>
        <v>2009</v>
      </c>
      <c r="C123" s="121" t="s">
        <v>55</v>
      </c>
      <c r="D123" s="121" t="s">
        <v>119</v>
      </c>
      <c r="E123" s="122">
        <v>8011.0599999999995</v>
      </c>
      <c r="F123" s="122">
        <v>295245</v>
      </c>
      <c r="G123">
        <f t="shared" si="5"/>
        <v>27.133600907720705</v>
      </c>
    </row>
    <row r="124" spans="1:7" x14ac:dyDescent="0.25">
      <c r="A124" t="str">
        <f t="shared" si="3"/>
        <v>H182010</v>
      </c>
      <c r="B124" t="str">
        <f t="shared" si="4"/>
        <v>2010</v>
      </c>
      <c r="C124" s="121" t="s">
        <v>55</v>
      </c>
      <c r="D124" s="121" t="s">
        <v>121</v>
      </c>
      <c r="E124" s="122">
        <v>6782.6500000000005</v>
      </c>
      <c r="F124" s="122">
        <v>285978</v>
      </c>
      <c r="G124">
        <f t="shared" si="5"/>
        <v>23.717383854702113</v>
      </c>
    </row>
    <row r="125" spans="1:7" x14ac:dyDescent="0.25">
      <c r="A125" t="str">
        <f t="shared" si="3"/>
        <v>H182011</v>
      </c>
      <c r="B125" t="str">
        <f t="shared" si="4"/>
        <v>2011</v>
      </c>
      <c r="C125" s="121" t="s">
        <v>55</v>
      </c>
      <c r="D125" s="121" t="s">
        <v>123</v>
      </c>
      <c r="E125" s="122">
        <v>7580.04</v>
      </c>
      <c r="F125" s="122">
        <v>293043</v>
      </c>
      <c r="G125">
        <f t="shared" si="5"/>
        <v>25.866647556843194</v>
      </c>
    </row>
    <row r="126" spans="1:7" x14ac:dyDescent="0.25">
      <c r="A126" t="str">
        <f t="shared" si="3"/>
        <v>H182012</v>
      </c>
      <c r="B126" t="str">
        <f t="shared" si="4"/>
        <v>2012</v>
      </c>
      <c r="C126" s="121" t="s">
        <v>55</v>
      </c>
      <c r="D126" s="121" t="s">
        <v>124</v>
      </c>
      <c r="E126" s="122">
        <v>6424</v>
      </c>
      <c r="F126" s="122">
        <v>294854</v>
      </c>
      <c r="G126">
        <f t="shared" si="5"/>
        <v>21.787053931776402</v>
      </c>
    </row>
    <row r="127" spans="1:7" x14ac:dyDescent="0.25">
      <c r="A127" t="str">
        <f t="shared" si="3"/>
        <v>H182013</v>
      </c>
      <c r="B127" t="str">
        <f t="shared" si="4"/>
        <v>2013</v>
      </c>
      <c r="C127" s="121" t="s">
        <v>55</v>
      </c>
      <c r="D127" s="121" t="s">
        <v>125</v>
      </c>
      <c r="E127" s="122">
        <v>7453.24</v>
      </c>
      <c r="F127" s="122">
        <v>294009</v>
      </c>
      <c r="G127">
        <f t="shared" si="5"/>
        <v>25.350380430531036</v>
      </c>
    </row>
    <row r="128" spans="1:7" x14ac:dyDescent="0.25">
      <c r="A128" t="str">
        <f t="shared" si="3"/>
        <v>H182014</v>
      </c>
      <c r="B128" t="str">
        <f t="shared" si="4"/>
        <v>2014</v>
      </c>
      <c r="C128" s="121" t="s">
        <v>55</v>
      </c>
      <c r="D128" s="121" t="s">
        <v>126</v>
      </c>
      <c r="E128" s="122">
        <v>8500.4500000000007</v>
      </c>
      <c r="F128" s="122">
        <v>243989</v>
      </c>
      <c r="G128">
        <f t="shared" si="5"/>
        <v>34.83948046838178</v>
      </c>
    </row>
    <row r="129" spans="1:7" x14ac:dyDescent="0.25">
      <c r="A129" t="str">
        <f t="shared" si="3"/>
        <v>H182015</v>
      </c>
      <c r="B129" t="str">
        <f t="shared" si="4"/>
        <v>2015</v>
      </c>
      <c r="C129" s="121" t="s">
        <v>55</v>
      </c>
      <c r="D129" s="121" t="s">
        <v>127</v>
      </c>
      <c r="E129" s="122">
        <v>9443.98</v>
      </c>
      <c r="F129" s="122">
        <v>236841</v>
      </c>
      <c r="G129">
        <f t="shared" si="5"/>
        <v>39.874768304474301</v>
      </c>
    </row>
    <row r="130" spans="1:7" x14ac:dyDescent="0.25">
      <c r="A130" t="str">
        <f t="shared" si="3"/>
        <v>H182016</v>
      </c>
      <c r="B130" t="str">
        <f t="shared" si="4"/>
        <v>2016</v>
      </c>
      <c r="C130" s="121" t="s">
        <v>55</v>
      </c>
      <c r="D130" s="121" t="s">
        <v>428</v>
      </c>
      <c r="E130" s="122">
        <v>8128.43</v>
      </c>
      <c r="F130" s="122">
        <v>232027</v>
      </c>
      <c r="G130">
        <f t="shared" si="5"/>
        <v>35.032259176733739</v>
      </c>
    </row>
    <row r="131" spans="1:7" x14ac:dyDescent="0.25">
      <c r="A131" t="str">
        <f t="shared" ref="A131:A194" si="6">C131&amp;D131</f>
        <v>H182017</v>
      </c>
      <c r="B131" t="str">
        <f t="shared" ref="B131:B194" si="7">D131&amp;""</f>
        <v>2017</v>
      </c>
      <c r="C131" s="121" t="s">
        <v>55</v>
      </c>
      <c r="D131" s="121" t="s">
        <v>447</v>
      </c>
      <c r="E131" s="122">
        <v>7930.5199999999995</v>
      </c>
      <c r="F131" s="122">
        <v>238708</v>
      </c>
      <c r="G131">
        <f t="shared" ref="G131:G194" si="8">E131/F131*1000</f>
        <v>33.22268210533371</v>
      </c>
    </row>
    <row r="132" spans="1:7" x14ac:dyDescent="0.25">
      <c r="A132" t="str">
        <f t="shared" si="6"/>
        <v>H182018</v>
      </c>
      <c r="B132" t="str">
        <f t="shared" si="7"/>
        <v>2018</v>
      </c>
      <c r="C132" s="121" t="s">
        <v>55</v>
      </c>
      <c r="D132" s="121" t="s">
        <v>456</v>
      </c>
      <c r="E132" s="122">
        <v>8027.98</v>
      </c>
      <c r="F132" s="122">
        <v>243049</v>
      </c>
      <c r="G132">
        <f t="shared" si="8"/>
        <v>33.030294302794907</v>
      </c>
    </row>
    <row r="133" spans="1:7" x14ac:dyDescent="0.25">
      <c r="A133" t="str">
        <f t="shared" si="6"/>
        <v>H182019</v>
      </c>
      <c r="B133" t="str">
        <f t="shared" si="7"/>
        <v>2019</v>
      </c>
      <c r="C133" s="121" t="s">
        <v>55</v>
      </c>
      <c r="D133" s="121" t="s">
        <v>478</v>
      </c>
      <c r="E133" s="122">
        <v>4565.34</v>
      </c>
      <c r="F133" s="122">
        <v>122602</v>
      </c>
      <c r="G133">
        <f t="shared" si="8"/>
        <v>37.237076067274593</v>
      </c>
    </row>
    <row r="134" spans="1:7" x14ac:dyDescent="0.25">
      <c r="A134" t="str">
        <f t="shared" si="6"/>
        <v>H192008</v>
      </c>
      <c r="B134" t="str">
        <f t="shared" si="7"/>
        <v>2008</v>
      </c>
      <c r="C134" s="121" t="s">
        <v>56</v>
      </c>
      <c r="D134" s="121" t="s">
        <v>187</v>
      </c>
      <c r="E134" s="122">
        <v>262</v>
      </c>
      <c r="F134" s="122">
        <v>44517</v>
      </c>
      <c r="G134">
        <f t="shared" si="8"/>
        <v>5.8853920974009934</v>
      </c>
    </row>
    <row r="135" spans="1:7" x14ac:dyDescent="0.25">
      <c r="A135" t="str">
        <f t="shared" si="6"/>
        <v>H192009</v>
      </c>
      <c r="B135" t="str">
        <f t="shared" si="7"/>
        <v>2009</v>
      </c>
      <c r="C135" s="121" t="s">
        <v>56</v>
      </c>
      <c r="D135" s="121" t="s">
        <v>119</v>
      </c>
      <c r="E135" s="122">
        <v>248.39999999999998</v>
      </c>
      <c r="F135" s="122">
        <v>40441</v>
      </c>
      <c r="G135">
        <f t="shared" si="8"/>
        <v>6.1422813481367911</v>
      </c>
    </row>
    <row r="136" spans="1:7" x14ac:dyDescent="0.25">
      <c r="A136" t="str">
        <f t="shared" si="6"/>
        <v>H192010</v>
      </c>
      <c r="B136" t="str">
        <f t="shared" si="7"/>
        <v>2010</v>
      </c>
      <c r="C136" s="121" t="s">
        <v>56</v>
      </c>
      <c r="D136" s="121" t="s">
        <v>121</v>
      </c>
      <c r="E136" s="122">
        <v>183.2</v>
      </c>
      <c r="F136" s="122">
        <v>43402</v>
      </c>
      <c r="G136">
        <f t="shared" si="8"/>
        <v>4.2210036403852351</v>
      </c>
    </row>
    <row r="137" spans="1:7" x14ac:dyDescent="0.25">
      <c r="A137" t="str">
        <f t="shared" si="6"/>
        <v>H192011</v>
      </c>
      <c r="B137" t="str">
        <f t="shared" si="7"/>
        <v>2011</v>
      </c>
      <c r="C137" s="121" t="s">
        <v>56</v>
      </c>
      <c r="D137" s="121" t="s">
        <v>123</v>
      </c>
      <c r="E137" s="122">
        <v>406.8</v>
      </c>
      <c r="F137" s="122">
        <v>31108</v>
      </c>
      <c r="G137">
        <f t="shared" si="8"/>
        <v>13.077021987913078</v>
      </c>
    </row>
    <row r="138" spans="1:7" x14ac:dyDescent="0.25">
      <c r="A138" t="str">
        <f t="shared" si="6"/>
        <v>H192012</v>
      </c>
      <c r="B138" t="str">
        <f t="shared" si="7"/>
        <v>2012</v>
      </c>
      <c r="C138" s="121" t="s">
        <v>56</v>
      </c>
      <c r="D138" s="121" t="s">
        <v>124</v>
      </c>
      <c r="E138" s="122">
        <v>516.04999999999995</v>
      </c>
      <c r="F138" s="122">
        <v>37702</v>
      </c>
      <c r="G138">
        <f t="shared" si="8"/>
        <v>13.687602779693385</v>
      </c>
    </row>
    <row r="139" spans="1:7" x14ac:dyDescent="0.25">
      <c r="A139" t="str">
        <f t="shared" si="6"/>
        <v>H192013</v>
      </c>
      <c r="B139" t="str">
        <f t="shared" si="7"/>
        <v>2013</v>
      </c>
      <c r="C139" s="121" t="s">
        <v>56</v>
      </c>
      <c r="D139" s="121" t="s">
        <v>125</v>
      </c>
      <c r="E139" s="122">
        <v>602.20000000000005</v>
      </c>
      <c r="F139" s="122">
        <v>34924</v>
      </c>
      <c r="G139">
        <f t="shared" si="8"/>
        <v>17.243156568548848</v>
      </c>
    </row>
    <row r="140" spans="1:7" x14ac:dyDescent="0.25">
      <c r="A140" t="str">
        <f t="shared" si="6"/>
        <v>H192014</v>
      </c>
      <c r="B140" t="str">
        <f t="shared" si="7"/>
        <v>2014</v>
      </c>
      <c r="C140" s="121" t="s">
        <v>56</v>
      </c>
      <c r="D140" s="121" t="s">
        <v>126</v>
      </c>
      <c r="E140" s="122">
        <v>145</v>
      </c>
      <c r="F140" s="122">
        <v>7027</v>
      </c>
      <c r="G140">
        <f t="shared" si="8"/>
        <v>20.634694748825957</v>
      </c>
    </row>
    <row r="141" spans="1:7" x14ac:dyDescent="0.25">
      <c r="A141" t="str">
        <f t="shared" si="6"/>
        <v>H192015</v>
      </c>
      <c r="B141" t="str">
        <f t="shared" si="7"/>
        <v>2015</v>
      </c>
      <c r="C141" s="121" t="s">
        <v>56</v>
      </c>
      <c r="D141" s="121" t="s">
        <v>127</v>
      </c>
      <c r="E141" s="122">
        <v>606</v>
      </c>
      <c r="F141" s="122">
        <v>43660</v>
      </c>
      <c r="G141">
        <f t="shared" si="8"/>
        <v>13.879981676591846</v>
      </c>
    </row>
    <row r="142" spans="1:7" x14ac:dyDescent="0.25">
      <c r="A142" t="str">
        <f t="shared" si="6"/>
        <v>H192016</v>
      </c>
      <c r="B142" t="str">
        <f t="shared" si="7"/>
        <v>2016</v>
      </c>
      <c r="C142" s="121" t="s">
        <v>56</v>
      </c>
      <c r="D142" s="121" t="s">
        <v>428</v>
      </c>
      <c r="E142" s="122">
        <v>542</v>
      </c>
      <c r="F142" s="122">
        <v>33175</v>
      </c>
      <c r="G142">
        <f t="shared" si="8"/>
        <v>16.337603617181614</v>
      </c>
    </row>
    <row r="143" spans="1:7" x14ac:dyDescent="0.25">
      <c r="A143" t="str">
        <f t="shared" si="6"/>
        <v>H192017</v>
      </c>
      <c r="B143" t="str">
        <f t="shared" si="7"/>
        <v>2017</v>
      </c>
      <c r="C143" s="121" t="s">
        <v>56</v>
      </c>
      <c r="D143" s="121" t="s">
        <v>447</v>
      </c>
      <c r="E143" s="122">
        <v>769</v>
      </c>
      <c r="F143" s="122">
        <v>42537</v>
      </c>
      <c r="G143">
        <f t="shared" si="8"/>
        <v>18.078378823142206</v>
      </c>
    </row>
    <row r="144" spans="1:7" x14ac:dyDescent="0.25">
      <c r="A144" t="str">
        <f t="shared" si="6"/>
        <v>H192018</v>
      </c>
      <c r="B144" t="str">
        <f t="shared" si="7"/>
        <v>2018</v>
      </c>
      <c r="C144" s="121" t="s">
        <v>56</v>
      </c>
      <c r="D144" s="121" t="s">
        <v>456</v>
      </c>
      <c r="E144" s="122">
        <v>770</v>
      </c>
      <c r="F144" s="122">
        <v>40761</v>
      </c>
      <c r="G144">
        <f t="shared" si="8"/>
        <v>18.890606216726773</v>
      </c>
    </row>
    <row r="145" spans="1:7" x14ac:dyDescent="0.25">
      <c r="A145" t="str">
        <f t="shared" si="6"/>
        <v>H192019</v>
      </c>
      <c r="B145" t="str">
        <f t="shared" si="7"/>
        <v>2019</v>
      </c>
      <c r="C145" s="121" t="s">
        <v>56</v>
      </c>
      <c r="D145" s="121" t="s">
        <v>478</v>
      </c>
      <c r="E145" s="122">
        <v>386</v>
      </c>
      <c r="F145" s="122">
        <v>20522</v>
      </c>
      <c r="G145">
        <f t="shared" si="8"/>
        <v>18.809082935386414</v>
      </c>
    </row>
    <row r="146" spans="1:7" x14ac:dyDescent="0.25">
      <c r="A146" t="str">
        <f t="shared" si="6"/>
        <v>H212008</v>
      </c>
      <c r="B146" t="str">
        <f t="shared" si="7"/>
        <v>2008</v>
      </c>
      <c r="C146" s="121" t="s">
        <v>57</v>
      </c>
      <c r="D146" s="121" t="s">
        <v>187</v>
      </c>
      <c r="E146" s="122">
        <v>438</v>
      </c>
      <c r="F146" s="122">
        <v>15466</v>
      </c>
      <c r="G146">
        <f t="shared" si="8"/>
        <v>28.320186214923055</v>
      </c>
    </row>
    <row r="147" spans="1:7" x14ac:dyDescent="0.25">
      <c r="A147" t="str">
        <f t="shared" si="6"/>
        <v>H212009</v>
      </c>
      <c r="B147" t="str">
        <f t="shared" si="7"/>
        <v>2009</v>
      </c>
      <c r="C147" s="121" t="s">
        <v>57</v>
      </c>
      <c r="D147" s="121" t="s">
        <v>119</v>
      </c>
      <c r="E147" s="122">
        <v>492</v>
      </c>
      <c r="F147" s="122">
        <v>13557</v>
      </c>
      <c r="G147">
        <f t="shared" si="8"/>
        <v>36.291214870546582</v>
      </c>
    </row>
    <row r="148" spans="1:7" x14ac:dyDescent="0.25">
      <c r="A148" t="str">
        <f t="shared" si="6"/>
        <v>H212010</v>
      </c>
      <c r="B148" t="str">
        <f t="shared" si="7"/>
        <v>2010</v>
      </c>
      <c r="C148" s="121" t="s">
        <v>57</v>
      </c>
      <c r="D148" s="121" t="s">
        <v>121</v>
      </c>
      <c r="E148" s="122">
        <v>379</v>
      </c>
      <c r="F148" s="122">
        <v>16123</v>
      </c>
      <c r="G148">
        <f t="shared" si="8"/>
        <v>23.506791540035973</v>
      </c>
    </row>
    <row r="149" spans="1:7" x14ac:dyDescent="0.25">
      <c r="A149" t="str">
        <f t="shared" si="6"/>
        <v>H212011</v>
      </c>
      <c r="B149" t="str">
        <f t="shared" si="7"/>
        <v>2011</v>
      </c>
      <c r="C149" s="121" t="s">
        <v>57</v>
      </c>
      <c r="D149" s="121" t="s">
        <v>123</v>
      </c>
      <c r="E149" s="122">
        <v>243</v>
      </c>
      <c r="F149" s="122">
        <v>9196</v>
      </c>
      <c r="G149">
        <f t="shared" si="8"/>
        <v>26.424532405393649</v>
      </c>
    </row>
    <row r="150" spans="1:7" x14ac:dyDescent="0.25">
      <c r="A150" t="str">
        <f t="shared" si="6"/>
        <v>H212012</v>
      </c>
      <c r="B150" t="str">
        <f t="shared" si="7"/>
        <v>2012</v>
      </c>
      <c r="C150" s="121" t="s">
        <v>57</v>
      </c>
      <c r="D150" s="121" t="s">
        <v>124</v>
      </c>
      <c r="E150" s="122">
        <v>413</v>
      </c>
      <c r="F150" s="122">
        <v>13254</v>
      </c>
      <c r="G150">
        <f t="shared" si="8"/>
        <v>31.16040440621699</v>
      </c>
    </row>
    <row r="151" spans="1:7" x14ac:dyDescent="0.25">
      <c r="A151" t="str">
        <f t="shared" si="6"/>
        <v>H212013</v>
      </c>
      <c r="B151" t="str">
        <f t="shared" si="7"/>
        <v>2013</v>
      </c>
      <c r="C151" s="121" t="s">
        <v>57</v>
      </c>
      <c r="D151" s="121" t="s">
        <v>125</v>
      </c>
      <c r="E151" s="122">
        <v>596.20000000000005</v>
      </c>
      <c r="F151" s="122">
        <v>21862</v>
      </c>
      <c r="G151">
        <f t="shared" si="8"/>
        <v>27.271063946573967</v>
      </c>
    </row>
    <row r="152" spans="1:7" x14ac:dyDescent="0.25">
      <c r="A152" t="str">
        <f t="shared" si="6"/>
        <v>H212014</v>
      </c>
      <c r="B152" t="str">
        <f t="shared" si="7"/>
        <v>2014</v>
      </c>
      <c r="C152" s="121" t="s">
        <v>57</v>
      </c>
      <c r="D152" s="121" t="s">
        <v>126</v>
      </c>
      <c r="E152" s="122">
        <v>512</v>
      </c>
      <c r="F152" s="122">
        <v>22080</v>
      </c>
      <c r="G152">
        <f t="shared" si="8"/>
        <v>23.188405797101449</v>
      </c>
    </row>
    <row r="153" spans="1:7" x14ac:dyDescent="0.25">
      <c r="A153" t="str">
        <f t="shared" si="6"/>
        <v>H212015</v>
      </c>
      <c r="B153" t="str">
        <f t="shared" si="7"/>
        <v>2015</v>
      </c>
      <c r="C153" s="121" t="s">
        <v>57</v>
      </c>
      <c r="D153" s="121" t="s">
        <v>127</v>
      </c>
      <c r="E153" s="122">
        <v>853.2</v>
      </c>
      <c r="F153" s="122">
        <v>23731</v>
      </c>
      <c r="G153">
        <f t="shared" si="8"/>
        <v>35.952972904639502</v>
      </c>
    </row>
    <row r="154" spans="1:7" x14ac:dyDescent="0.25">
      <c r="A154" t="str">
        <f t="shared" si="6"/>
        <v>H212016</v>
      </c>
      <c r="B154" t="str">
        <f t="shared" si="7"/>
        <v>2016</v>
      </c>
      <c r="C154" s="121" t="s">
        <v>57</v>
      </c>
      <c r="D154" s="121" t="s">
        <v>428</v>
      </c>
      <c r="E154" s="122">
        <v>870</v>
      </c>
      <c r="F154" s="122">
        <v>25234</v>
      </c>
      <c r="G154">
        <f t="shared" si="8"/>
        <v>34.477292541808673</v>
      </c>
    </row>
    <row r="155" spans="1:7" x14ac:dyDescent="0.25">
      <c r="A155" t="str">
        <f t="shared" si="6"/>
        <v>H212017</v>
      </c>
      <c r="B155" t="str">
        <f t="shared" si="7"/>
        <v>2017</v>
      </c>
      <c r="C155" s="121" t="s">
        <v>57</v>
      </c>
      <c r="D155" s="121" t="s">
        <v>447</v>
      </c>
      <c r="E155" s="122">
        <v>609</v>
      </c>
      <c r="F155" s="122">
        <v>27541</v>
      </c>
      <c r="G155">
        <f t="shared" si="8"/>
        <v>22.112486837805456</v>
      </c>
    </row>
    <row r="156" spans="1:7" x14ac:dyDescent="0.25">
      <c r="A156" t="str">
        <f t="shared" si="6"/>
        <v>H212018</v>
      </c>
      <c r="B156" t="str">
        <f t="shared" si="7"/>
        <v>2018</v>
      </c>
      <c r="C156" s="121" t="s">
        <v>57</v>
      </c>
      <c r="D156" s="121" t="s">
        <v>456</v>
      </c>
      <c r="E156" s="122">
        <v>798</v>
      </c>
      <c r="F156" s="122">
        <v>27576</v>
      </c>
      <c r="G156">
        <f t="shared" si="8"/>
        <v>28.938207136640557</v>
      </c>
    </row>
    <row r="157" spans="1:7" x14ac:dyDescent="0.25">
      <c r="A157" t="str">
        <f t="shared" si="6"/>
        <v>H212019</v>
      </c>
      <c r="B157" t="str">
        <f t="shared" si="7"/>
        <v>2019</v>
      </c>
      <c r="C157" s="121" t="s">
        <v>57</v>
      </c>
      <c r="D157" s="121" t="s">
        <v>478</v>
      </c>
      <c r="E157" s="122">
        <v>405</v>
      </c>
      <c r="F157" s="122">
        <v>11891</v>
      </c>
      <c r="G157">
        <f t="shared" si="8"/>
        <v>34.059372634765786</v>
      </c>
    </row>
    <row r="158" spans="1:7" x14ac:dyDescent="0.25">
      <c r="A158" t="str">
        <f t="shared" si="6"/>
        <v>H222008</v>
      </c>
      <c r="B158" t="str">
        <f t="shared" si="7"/>
        <v>2008</v>
      </c>
      <c r="C158" s="121" t="s">
        <v>59</v>
      </c>
      <c r="D158" s="121" t="s">
        <v>187</v>
      </c>
      <c r="E158" s="122">
        <v>319.5</v>
      </c>
      <c r="F158" s="122">
        <v>28233</v>
      </c>
      <c r="G158">
        <f t="shared" si="8"/>
        <v>11.316544469238126</v>
      </c>
    </row>
    <row r="159" spans="1:7" x14ac:dyDescent="0.25">
      <c r="A159" t="str">
        <f t="shared" si="6"/>
        <v>H222009</v>
      </c>
      <c r="B159" t="str">
        <f t="shared" si="7"/>
        <v>2009</v>
      </c>
      <c r="C159" s="121" t="s">
        <v>59</v>
      </c>
      <c r="D159" s="121" t="s">
        <v>119</v>
      </c>
      <c r="E159" s="122">
        <v>362</v>
      </c>
      <c r="F159" s="122">
        <v>28368</v>
      </c>
      <c r="G159">
        <f t="shared" si="8"/>
        <v>12.760857304004514</v>
      </c>
    </row>
    <row r="160" spans="1:7" x14ac:dyDescent="0.25">
      <c r="A160" t="str">
        <f t="shared" si="6"/>
        <v>H222010</v>
      </c>
      <c r="B160" t="str">
        <f t="shared" si="7"/>
        <v>2010</v>
      </c>
      <c r="C160" s="121" t="s">
        <v>59</v>
      </c>
      <c r="D160" s="121" t="s">
        <v>121</v>
      </c>
      <c r="E160" s="122">
        <v>136.69999999999999</v>
      </c>
      <c r="F160" s="122">
        <v>24340</v>
      </c>
      <c r="G160">
        <f t="shared" si="8"/>
        <v>5.6162695152013145</v>
      </c>
    </row>
    <row r="161" spans="1:7" x14ac:dyDescent="0.25">
      <c r="A161" t="str">
        <f t="shared" si="6"/>
        <v>H222011</v>
      </c>
      <c r="B161" t="str">
        <f t="shared" si="7"/>
        <v>2011</v>
      </c>
      <c r="C161" s="121" t="s">
        <v>59</v>
      </c>
      <c r="D161" s="121" t="s">
        <v>123</v>
      </c>
      <c r="E161" s="122">
        <v>302.90000000000003</v>
      </c>
      <c r="F161" s="122">
        <v>23494</v>
      </c>
      <c r="G161">
        <f t="shared" si="8"/>
        <v>12.892653443432367</v>
      </c>
    </row>
    <row r="162" spans="1:7" x14ac:dyDescent="0.25">
      <c r="A162" t="str">
        <f t="shared" si="6"/>
        <v>H222012</v>
      </c>
      <c r="B162" t="str">
        <f t="shared" si="7"/>
        <v>2012</v>
      </c>
      <c r="C162" s="121" t="s">
        <v>59</v>
      </c>
      <c r="D162" s="121" t="s">
        <v>124</v>
      </c>
      <c r="E162" s="122">
        <v>347.3</v>
      </c>
      <c r="F162" s="122">
        <v>21146</v>
      </c>
      <c r="G162">
        <f t="shared" si="8"/>
        <v>16.42390995933037</v>
      </c>
    </row>
    <row r="163" spans="1:7" x14ac:dyDescent="0.25">
      <c r="A163" t="str">
        <f t="shared" si="6"/>
        <v>H222013</v>
      </c>
      <c r="B163" t="str">
        <f t="shared" si="7"/>
        <v>2013</v>
      </c>
      <c r="C163" s="121" t="s">
        <v>59</v>
      </c>
      <c r="D163" s="121" t="s">
        <v>125</v>
      </c>
      <c r="E163" s="122">
        <v>436.22999999999996</v>
      </c>
      <c r="F163" s="122">
        <v>22512</v>
      </c>
      <c r="G163">
        <f t="shared" si="8"/>
        <v>19.377665245202557</v>
      </c>
    </row>
    <row r="164" spans="1:7" x14ac:dyDescent="0.25">
      <c r="A164" t="str">
        <f t="shared" si="6"/>
        <v>H222014</v>
      </c>
      <c r="B164" t="str">
        <f t="shared" si="7"/>
        <v>2014</v>
      </c>
      <c r="C164" s="121" t="s">
        <v>59</v>
      </c>
      <c r="D164" s="121" t="s">
        <v>126</v>
      </c>
      <c r="E164" s="122">
        <v>504.1</v>
      </c>
      <c r="F164" s="122">
        <v>23446</v>
      </c>
      <c r="G164">
        <f t="shared" si="8"/>
        <v>21.500469163183485</v>
      </c>
    </row>
    <row r="165" spans="1:7" x14ac:dyDescent="0.25">
      <c r="A165" t="str">
        <f t="shared" si="6"/>
        <v>H222015</v>
      </c>
      <c r="B165" t="str">
        <f t="shared" si="7"/>
        <v>2015</v>
      </c>
      <c r="C165" s="121" t="s">
        <v>59</v>
      </c>
      <c r="D165" s="121" t="s">
        <v>127</v>
      </c>
      <c r="E165" s="122">
        <v>623.70000000000005</v>
      </c>
      <c r="F165" s="122">
        <v>24022</v>
      </c>
      <c r="G165">
        <f t="shared" si="8"/>
        <v>25.96369994172009</v>
      </c>
    </row>
    <row r="166" spans="1:7" x14ac:dyDescent="0.25">
      <c r="A166" t="str">
        <f t="shared" si="6"/>
        <v>H222016</v>
      </c>
      <c r="B166" t="str">
        <f t="shared" si="7"/>
        <v>2016</v>
      </c>
      <c r="C166" s="121" t="s">
        <v>59</v>
      </c>
      <c r="D166" s="121" t="s">
        <v>428</v>
      </c>
      <c r="E166" s="122">
        <v>403.1</v>
      </c>
      <c r="F166" s="122">
        <v>17304</v>
      </c>
      <c r="G166">
        <f t="shared" si="8"/>
        <v>23.295191863153029</v>
      </c>
    </row>
    <row r="167" spans="1:7" x14ac:dyDescent="0.25">
      <c r="A167" t="str">
        <f t="shared" si="6"/>
        <v>H222017</v>
      </c>
      <c r="B167" t="str">
        <f t="shared" si="7"/>
        <v>2017</v>
      </c>
      <c r="C167" s="121" t="s">
        <v>59</v>
      </c>
      <c r="D167" s="121" t="s">
        <v>447</v>
      </c>
      <c r="E167" s="122">
        <v>696.1</v>
      </c>
      <c r="F167" s="122">
        <v>22933</v>
      </c>
      <c r="G167">
        <f t="shared" si="8"/>
        <v>30.353638861029957</v>
      </c>
    </row>
    <row r="168" spans="1:7" x14ac:dyDescent="0.25">
      <c r="A168" t="str">
        <f t="shared" si="6"/>
        <v>H222018</v>
      </c>
      <c r="B168" t="str">
        <f t="shared" si="7"/>
        <v>2018</v>
      </c>
      <c r="C168" s="121" t="s">
        <v>59</v>
      </c>
      <c r="D168" s="121" t="s">
        <v>456</v>
      </c>
      <c r="E168" s="122">
        <v>672.33</v>
      </c>
      <c r="F168" s="122">
        <v>24721</v>
      </c>
      <c r="G168">
        <f t="shared" si="8"/>
        <v>27.196715343230455</v>
      </c>
    </row>
    <row r="169" spans="1:7" x14ac:dyDescent="0.25">
      <c r="A169" t="str">
        <f t="shared" si="6"/>
        <v>H222019</v>
      </c>
      <c r="B169" t="str">
        <f t="shared" si="7"/>
        <v>2019</v>
      </c>
      <c r="C169" s="121" t="s">
        <v>59</v>
      </c>
      <c r="D169" s="121" t="s">
        <v>478</v>
      </c>
      <c r="E169" s="122">
        <v>282.95</v>
      </c>
      <c r="F169" s="122">
        <v>13479</v>
      </c>
      <c r="G169">
        <f t="shared" si="8"/>
        <v>20.99191334668744</v>
      </c>
    </row>
    <row r="170" spans="1:7" x14ac:dyDescent="0.25">
      <c r="A170" t="str">
        <f t="shared" si="6"/>
        <v>H232008</v>
      </c>
      <c r="B170" t="str">
        <f t="shared" si="7"/>
        <v>2008</v>
      </c>
      <c r="C170" s="121" t="s">
        <v>60</v>
      </c>
      <c r="D170" s="121" t="s">
        <v>187</v>
      </c>
      <c r="E170" s="122">
        <v>4182</v>
      </c>
      <c r="F170" s="122">
        <v>170164</v>
      </c>
      <c r="G170">
        <f t="shared" si="8"/>
        <v>24.57629110740227</v>
      </c>
    </row>
    <row r="171" spans="1:7" x14ac:dyDescent="0.25">
      <c r="A171" t="str">
        <f t="shared" si="6"/>
        <v>H232009</v>
      </c>
      <c r="B171" t="str">
        <f t="shared" si="7"/>
        <v>2009</v>
      </c>
      <c r="C171" s="121" t="s">
        <v>60</v>
      </c>
      <c r="D171" s="121" t="s">
        <v>119</v>
      </c>
      <c r="E171" s="122">
        <v>7858</v>
      </c>
      <c r="F171" s="122">
        <v>164752</v>
      </c>
      <c r="G171">
        <f t="shared" si="8"/>
        <v>47.695930853646693</v>
      </c>
    </row>
    <row r="172" spans="1:7" x14ac:dyDescent="0.25">
      <c r="A172" t="str">
        <f t="shared" si="6"/>
        <v>H232010</v>
      </c>
      <c r="B172" t="str">
        <f t="shared" si="7"/>
        <v>2010</v>
      </c>
      <c r="C172" s="121" t="s">
        <v>60</v>
      </c>
      <c r="D172" s="121" t="s">
        <v>121</v>
      </c>
      <c r="E172" s="122">
        <v>4137.5</v>
      </c>
      <c r="F172" s="122">
        <v>164485</v>
      </c>
      <c r="G172">
        <f t="shared" si="8"/>
        <v>25.154269386266225</v>
      </c>
    </row>
    <row r="173" spans="1:7" x14ac:dyDescent="0.25">
      <c r="A173" t="str">
        <f t="shared" si="6"/>
        <v>H232012</v>
      </c>
      <c r="B173" t="str">
        <f t="shared" si="7"/>
        <v>2012</v>
      </c>
      <c r="C173" s="121" t="s">
        <v>60</v>
      </c>
      <c r="D173" s="121" t="s">
        <v>124</v>
      </c>
      <c r="E173" s="122">
        <v>910</v>
      </c>
      <c r="F173" s="122">
        <v>39208</v>
      </c>
      <c r="G173">
        <f t="shared" si="8"/>
        <v>23.209549071618039</v>
      </c>
    </row>
    <row r="174" spans="1:7" x14ac:dyDescent="0.25">
      <c r="A174" t="str">
        <f t="shared" si="6"/>
        <v>H232013</v>
      </c>
      <c r="B174" t="str">
        <f t="shared" si="7"/>
        <v>2013</v>
      </c>
      <c r="C174" s="121" t="s">
        <v>60</v>
      </c>
      <c r="D174" s="121" t="s">
        <v>125</v>
      </c>
      <c r="E174" s="122">
        <v>3208</v>
      </c>
      <c r="F174" s="122">
        <v>174008</v>
      </c>
      <c r="G174">
        <f t="shared" si="8"/>
        <v>18.435933980046897</v>
      </c>
    </row>
    <row r="175" spans="1:7" x14ac:dyDescent="0.25">
      <c r="A175" t="str">
        <f t="shared" si="6"/>
        <v>H232014</v>
      </c>
      <c r="B175" t="str">
        <f t="shared" si="7"/>
        <v>2014</v>
      </c>
      <c r="C175" s="121" t="s">
        <v>60</v>
      </c>
      <c r="D175" s="121" t="s">
        <v>126</v>
      </c>
      <c r="E175" s="122">
        <v>3487.25</v>
      </c>
      <c r="F175" s="122">
        <v>190427</v>
      </c>
      <c r="G175">
        <f t="shared" si="8"/>
        <v>18.312791778476793</v>
      </c>
    </row>
    <row r="176" spans="1:7" x14ac:dyDescent="0.25">
      <c r="A176" t="str">
        <f t="shared" si="6"/>
        <v>H232015</v>
      </c>
      <c r="B176" t="str">
        <f t="shared" si="7"/>
        <v>2015</v>
      </c>
      <c r="C176" s="121" t="s">
        <v>60</v>
      </c>
      <c r="D176" s="121" t="s">
        <v>127</v>
      </c>
      <c r="E176" s="122">
        <v>3182</v>
      </c>
      <c r="F176" s="122">
        <v>195146</v>
      </c>
      <c r="G176">
        <f t="shared" si="8"/>
        <v>16.305740317505869</v>
      </c>
    </row>
    <row r="177" spans="1:7" x14ac:dyDescent="0.25">
      <c r="A177" t="str">
        <f t="shared" si="6"/>
        <v>H232016</v>
      </c>
      <c r="B177" t="str">
        <f t="shared" si="7"/>
        <v>2016</v>
      </c>
      <c r="C177" s="121" t="s">
        <v>60</v>
      </c>
      <c r="D177" s="121" t="s">
        <v>428</v>
      </c>
      <c r="E177" s="122">
        <v>4209</v>
      </c>
      <c r="F177" s="122">
        <v>192199</v>
      </c>
      <c r="G177">
        <f t="shared" si="8"/>
        <v>21.899177415075002</v>
      </c>
    </row>
    <row r="178" spans="1:7" x14ac:dyDescent="0.25">
      <c r="A178" t="str">
        <f t="shared" si="6"/>
        <v>H232017</v>
      </c>
      <c r="B178" t="str">
        <f t="shared" si="7"/>
        <v>2017</v>
      </c>
      <c r="C178" s="121" t="s">
        <v>60</v>
      </c>
      <c r="D178" s="121" t="s">
        <v>447</v>
      </c>
      <c r="E178" s="122">
        <v>4159</v>
      </c>
      <c r="F178" s="122">
        <v>189550</v>
      </c>
      <c r="G178">
        <f t="shared" si="8"/>
        <v>21.941440253231338</v>
      </c>
    </row>
    <row r="179" spans="1:7" x14ac:dyDescent="0.25">
      <c r="A179" t="str">
        <f t="shared" si="6"/>
        <v>H242008</v>
      </c>
      <c r="B179" t="str">
        <f t="shared" si="7"/>
        <v>2008</v>
      </c>
      <c r="C179" s="121" t="s">
        <v>61</v>
      </c>
      <c r="D179" s="121" t="s">
        <v>187</v>
      </c>
      <c r="E179" s="122">
        <v>3775.31</v>
      </c>
      <c r="F179" s="122">
        <v>191668</v>
      </c>
      <c r="G179">
        <f t="shared" si="8"/>
        <v>19.697132541686667</v>
      </c>
    </row>
    <row r="180" spans="1:7" x14ac:dyDescent="0.25">
      <c r="A180" t="str">
        <f t="shared" si="6"/>
        <v>H242009</v>
      </c>
      <c r="B180" t="str">
        <f t="shared" si="7"/>
        <v>2009</v>
      </c>
      <c r="C180" s="121" t="s">
        <v>61</v>
      </c>
      <c r="D180" s="121" t="s">
        <v>119</v>
      </c>
      <c r="E180" s="122">
        <v>5408.0599999999995</v>
      </c>
      <c r="F180" s="122">
        <v>188647</v>
      </c>
      <c r="G180">
        <f t="shared" si="8"/>
        <v>28.66761729579585</v>
      </c>
    </row>
    <row r="181" spans="1:7" x14ac:dyDescent="0.25">
      <c r="A181" t="str">
        <f t="shared" si="6"/>
        <v>H242010</v>
      </c>
      <c r="B181" t="str">
        <f t="shared" si="7"/>
        <v>2010</v>
      </c>
      <c r="C181" s="121" t="s">
        <v>61</v>
      </c>
      <c r="D181" s="121" t="s">
        <v>121</v>
      </c>
      <c r="E181" s="122">
        <v>4885.6000000000004</v>
      </c>
      <c r="F181" s="122">
        <v>187702</v>
      </c>
      <c r="G181">
        <f t="shared" si="8"/>
        <v>26.028491971316235</v>
      </c>
    </row>
    <row r="182" spans="1:7" x14ac:dyDescent="0.25">
      <c r="A182" t="str">
        <f t="shared" si="6"/>
        <v>H242011</v>
      </c>
      <c r="B182" t="str">
        <f t="shared" si="7"/>
        <v>2011</v>
      </c>
      <c r="C182" s="121" t="s">
        <v>61</v>
      </c>
      <c r="D182" s="121" t="s">
        <v>123</v>
      </c>
      <c r="E182" s="122">
        <v>5882.72</v>
      </c>
      <c r="F182" s="122">
        <v>185878</v>
      </c>
      <c r="G182">
        <f t="shared" si="8"/>
        <v>31.648285434532333</v>
      </c>
    </row>
    <row r="183" spans="1:7" x14ac:dyDescent="0.25">
      <c r="A183" t="str">
        <f t="shared" si="6"/>
        <v>H242012</v>
      </c>
      <c r="B183" t="str">
        <f t="shared" si="7"/>
        <v>2012</v>
      </c>
      <c r="C183" s="121" t="s">
        <v>61</v>
      </c>
      <c r="D183" s="121" t="s">
        <v>124</v>
      </c>
      <c r="E183" s="122">
        <v>4796.76</v>
      </c>
      <c r="F183" s="122">
        <v>173929</v>
      </c>
      <c r="G183">
        <f t="shared" si="8"/>
        <v>27.578839641462899</v>
      </c>
    </row>
    <row r="184" spans="1:7" x14ac:dyDescent="0.25">
      <c r="A184" t="str">
        <f t="shared" si="6"/>
        <v>H242013</v>
      </c>
      <c r="B184" t="str">
        <f t="shared" si="7"/>
        <v>2013</v>
      </c>
      <c r="C184" s="121" t="s">
        <v>61</v>
      </c>
      <c r="D184" s="121" t="s">
        <v>125</v>
      </c>
      <c r="E184" s="122">
        <v>4390.18</v>
      </c>
      <c r="F184" s="122">
        <v>177367</v>
      </c>
      <c r="G184">
        <f t="shared" si="8"/>
        <v>24.751954985989506</v>
      </c>
    </row>
    <row r="185" spans="1:7" x14ac:dyDescent="0.25">
      <c r="A185" t="str">
        <f t="shared" si="6"/>
        <v>H242014</v>
      </c>
      <c r="B185" t="str">
        <f t="shared" si="7"/>
        <v>2014</v>
      </c>
      <c r="C185" s="121" t="s">
        <v>61</v>
      </c>
      <c r="D185" s="121" t="s">
        <v>126</v>
      </c>
      <c r="E185" s="122">
        <v>5209.74</v>
      </c>
      <c r="F185" s="122">
        <v>179182</v>
      </c>
      <c r="G185">
        <f t="shared" si="8"/>
        <v>29.075130314428904</v>
      </c>
    </row>
    <row r="186" spans="1:7" x14ac:dyDescent="0.25">
      <c r="A186" t="str">
        <f t="shared" si="6"/>
        <v>H242015</v>
      </c>
      <c r="B186" t="str">
        <f t="shared" si="7"/>
        <v>2015</v>
      </c>
      <c r="C186" s="121" t="s">
        <v>61</v>
      </c>
      <c r="D186" s="121" t="s">
        <v>127</v>
      </c>
      <c r="E186" s="122">
        <v>6314.0599999999995</v>
      </c>
      <c r="F186" s="122">
        <v>179998</v>
      </c>
      <c r="G186">
        <f t="shared" si="8"/>
        <v>35.078500872231913</v>
      </c>
    </row>
    <row r="187" spans="1:7" x14ac:dyDescent="0.25">
      <c r="A187" t="str">
        <f t="shared" si="6"/>
        <v>H242016</v>
      </c>
      <c r="B187" t="str">
        <f t="shared" si="7"/>
        <v>2016</v>
      </c>
      <c r="C187" s="121" t="s">
        <v>61</v>
      </c>
      <c r="D187" s="121" t="s">
        <v>428</v>
      </c>
      <c r="E187" s="122">
        <v>7492.1399999999994</v>
      </c>
      <c r="F187" s="122">
        <v>166705</v>
      </c>
      <c r="G187">
        <f t="shared" si="8"/>
        <v>44.942503224258417</v>
      </c>
    </row>
    <row r="188" spans="1:7" x14ac:dyDescent="0.25">
      <c r="A188" t="str">
        <f t="shared" si="6"/>
        <v>H242017</v>
      </c>
      <c r="B188" t="str">
        <f t="shared" si="7"/>
        <v>2017</v>
      </c>
      <c r="C188" s="121" t="s">
        <v>61</v>
      </c>
      <c r="D188" s="121" t="s">
        <v>447</v>
      </c>
      <c r="E188" s="122">
        <v>7256.85</v>
      </c>
      <c r="F188" s="122">
        <v>171697</v>
      </c>
      <c r="G188">
        <f t="shared" si="8"/>
        <v>42.265444358375511</v>
      </c>
    </row>
    <row r="189" spans="1:7" x14ac:dyDescent="0.25">
      <c r="A189" t="str">
        <f t="shared" si="6"/>
        <v>H242018</v>
      </c>
      <c r="B189" t="str">
        <f t="shared" si="7"/>
        <v>2018</v>
      </c>
      <c r="C189" s="121" t="s">
        <v>61</v>
      </c>
      <c r="D189" s="121" t="s">
        <v>456</v>
      </c>
      <c r="E189" s="122">
        <v>7127.56</v>
      </c>
      <c r="F189" s="122">
        <v>173730</v>
      </c>
      <c r="G189">
        <f t="shared" si="8"/>
        <v>41.026650549703568</v>
      </c>
    </row>
    <row r="190" spans="1:7" x14ac:dyDescent="0.25">
      <c r="A190" t="str">
        <f t="shared" si="6"/>
        <v>H242019</v>
      </c>
      <c r="B190" t="str">
        <f t="shared" si="7"/>
        <v>2019</v>
      </c>
      <c r="C190" s="121" t="s">
        <v>61</v>
      </c>
      <c r="D190" s="121" t="s">
        <v>478</v>
      </c>
      <c r="E190" s="122">
        <v>3742.62</v>
      </c>
      <c r="F190" s="122">
        <v>86534</v>
      </c>
      <c r="G190">
        <f t="shared" si="8"/>
        <v>43.25028312570781</v>
      </c>
    </row>
    <row r="191" spans="1:7" x14ac:dyDescent="0.25">
      <c r="A191" t="str">
        <f t="shared" si="6"/>
        <v>H252008</v>
      </c>
      <c r="B191" t="str">
        <f t="shared" si="7"/>
        <v>2008</v>
      </c>
      <c r="C191" s="121" t="s">
        <v>62</v>
      </c>
      <c r="D191" s="121" t="s">
        <v>187</v>
      </c>
      <c r="E191" s="122">
        <v>851.66</v>
      </c>
      <c r="F191" s="122">
        <v>30542</v>
      </c>
      <c r="G191">
        <f t="shared" si="8"/>
        <v>27.884879837600682</v>
      </c>
    </row>
    <row r="192" spans="1:7" x14ac:dyDescent="0.25">
      <c r="A192" t="str">
        <f t="shared" si="6"/>
        <v>H252009</v>
      </c>
      <c r="B192" t="str">
        <f t="shared" si="7"/>
        <v>2009</v>
      </c>
      <c r="C192" s="121" t="s">
        <v>62</v>
      </c>
      <c r="D192" s="121" t="s">
        <v>119</v>
      </c>
      <c r="E192" s="122">
        <v>1037.0999999999999</v>
      </c>
      <c r="F192" s="122">
        <v>30953</v>
      </c>
      <c r="G192">
        <f t="shared" si="8"/>
        <v>33.505637579556094</v>
      </c>
    </row>
    <row r="193" spans="1:7" x14ac:dyDescent="0.25">
      <c r="A193" t="str">
        <f t="shared" si="6"/>
        <v>H252010</v>
      </c>
      <c r="B193" t="str">
        <f t="shared" si="7"/>
        <v>2010</v>
      </c>
      <c r="C193" s="121" t="s">
        <v>62</v>
      </c>
      <c r="D193" s="121" t="s">
        <v>121</v>
      </c>
      <c r="E193" s="122">
        <v>970.4</v>
      </c>
      <c r="F193" s="122">
        <v>32169</v>
      </c>
      <c r="G193">
        <f t="shared" si="8"/>
        <v>30.165687463085575</v>
      </c>
    </row>
    <row r="194" spans="1:7" x14ac:dyDescent="0.25">
      <c r="A194" t="str">
        <f t="shared" si="6"/>
        <v>H252011</v>
      </c>
      <c r="B194" t="str">
        <f t="shared" si="7"/>
        <v>2011</v>
      </c>
      <c r="C194" s="121" t="s">
        <v>62</v>
      </c>
      <c r="D194" s="121" t="s">
        <v>123</v>
      </c>
      <c r="E194" s="122">
        <v>1070.26</v>
      </c>
      <c r="F194" s="122">
        <v>29155</v>
      </c>
      <c r="G194">
        <f t="shared" si="8"/>
        <v>36.709312296347107</v>
      </c>
    </row>
    <row r="195" spans="1:7" x14ac:dyDescent="0.25">
      <c r="A195" t="str">
        <f t="shared" ref="A195:A258" si="9">C195&amp;D195</f>
        <v>H252012</v>
      </c>
      <c r="B195" t="str">
        <f t="shared" ref="B195:B258" si="10">D195&amp;""</f>
        <v>2012</v>
      </c>
      <c r="C195" s="121" t="s">
        <v>62</v>
      </c>
      <c r="D195" s="121" t="s">
        <v>124</v>
      </c>
      <c r="E195" s="122">
        <v>1052.6999999999998</v>
      </c>
      <c r="F195" s="122">
        <v>26852</v>
      </c>
      <c r="G195">
        <f t="shared" ref="G195:G258" si="11">E195/F195*1000</f>
        <v>39.203783703262324</v>
      </c>
    </row>
    <row r="196" spans="1:7" x14ac:dyDescent="0.25">
      <c r="A196" t="str">
        <f t="shared" si="9"/>
        <v>H252013</v>
      </c>
      <c r="B196" t="str">
        <f t="shared" si="10"/>
        <v>2013</v>
      </c>
      <c r="C196" s="121" t="s">
        <v>62</v>
      </c>
      <c r="D196" s="121" t="s">
        <v>125</v>
      </c>
      <c r="E196" s="122">
        <v>1403.3</v>
      </c>
      <c r="F196" s="122">
        <v>29699</v>
      </c>
      <c r="G196">
        <f t="shared" si="11"/>
        <v>47.250749183474191</v>
      </c>
    </row>
    <row r="197" spans="1:7" x14ac:dyDescent="0.25">
      <c r="A197" t="str">
        <f t="shared" si="9"/>
        <v>H252014</v>
      </c>
      <c r="B197" t="str">
        <f t="shared" si="10"/>
        <v>2014</v>
      </c>
      <c r="C197" s="121" t="s">
        <v>62</v>
      </c>
      <c r="D197" s="121" t="s">
        <v>126</v>
      </c>
      <c r="E197" s="122">
        <v>1671.3200000000002</v>
      </c>
      <c r="F197" s="122">
        <v>30222</v>
      </c>
      <c r="G197">
        <f t="shared" si="11"/>
        <v>55.301436039970888</v>
      </c>
    </row>
    <row r="198" spans="1:7" x14ac:dyDescent="0.25">
      <c r="A198" t="str">
        <f t="shared" si="9"/>
        <v>H252015</v>
      </c>
      <c r="B198" t="str">
        <f t="shared" si="10"/>
        <v>2015</v>
      </c>
      <c r="C198" s="121" t="s">
        <v>62</v>
      </c>
      <c r="D198" s="121" t="s">
        <v>127</v>
      </c>
      <c r="E198" s="122">
        <v>1790.02</v>
      </c>
      <c r="F198" s="122">
        <v>30175</v>
      </c>
      <c r="G198">
        <f t="shared" si="11"/>
        <v>59.321292460646227</v>
      </c>
    </row>
    <row r="199" spans="1:7" x14ac:dyDescent="0.25">
      <c r="A199" t="str">
        <f t="shared" si="9"/>
        <v>H252016</v>
      </c>
      <c r="B199" t="str">
        <f t="shared" si="10"/>
        <v>2016</v>
      </c>
      <c r="C199" s="121" t="s">
        <v>62</v>
      </c>
      <c r="D199" s="121" t="s">
        <v>428</v>
      </c>
      <c r="E199" s="122">
        <v>1961.1200000000001</v>
      </c>
      <c r="F199" s="122">
        <v>30352</v>
      </c>
      <c r="G199">
        <f t="shared" si="11"/>
        <v>64.612546125461265</v>
      </c>
    </row>
    <row r="200" spans="1:7" x14ac:dyDescent="0.25">
      <c r="A200" t="str">
        <f t="shared" si="9"/>
        <v>H252017</v>
      </c>
      <c r="B200" t="str">
        <f t="shared" si="10"/>
        <v>2017</v>
      </c>
      <c r="C200" s="121" t="s">
        <v>62</v>
      </c>
      <c r="D200" s="121" t="s">
        <v>447</v>
      </c>
      <c r="E200" s="122">
        <v>1877.56</v>
      </c>
      <c r="F200" s="122">
        <v>29295</v>
      </c>
      <c r="G200">
        <f t="shared" si="11"/>
        <v>64.091483188257385</v>
      </c>
    </row>
    <row r="201" spans="1:7" x14ac:dyDescent="0.25">
      <c r="A201" t="str">
        <f t="shared" si="9"/>
        <v>H252018</v>
      </c>
      <c r="B201" t="str">
        <f t="shared" si="10"/>
        <v>2018</v>
      </c>
      <c r="C201" s="121" t="s">
        <v>62</v>
      </c>
      <c r="D201" s="121" t="s">
        <v>456</v>
      </c>
      <c r="E201" s="122">
        <v>1467.0519999999999</v>
      </c>
      <c r="F201" s="122">
        <v>30774</v>
      </c>
      <c r="G201">
        <f t="shared" si="11"/>
        <v>47.671800870865013</v>
      </c>
    </row>
    <row r="202" spans="1:7" x14ac:dyDescent="0.25">
      <c r="A202" t="str">
        <f t="shared" si="9"/>
        <v>H252019</v>
      </c>
      <c r="B202" t="str">
        <f t="shared" si="10"/>
        <v>2019</v>
      </c>
      <c r="C202" s="121" t="s">
        <v>62</v>
      </c>
      <c r="D202" s="121" t="s">
        <v>478</v>
      </c>
      <c r="E202" s="122">
        <v>966.30000000000007</v>
      </c>
      <c r="F202" s="122">
        <v>16104</v>
      </c>
      <c r="G202">
        <f t="shared" si="11"/>
        <v>60.003725782414314</v>
      </c>
    </row>
    <row r="203" spans="1:7" x14ac:dyDescent="0.25">
      <c r="A203" t="str">
        <f t="shared" si="9"/>
        <v>H262008</v>
      </c>
      <c r="B203" t="str">
        <f t="shared" si="10"/>
        <v>2008</v>
      </c>
      <c r="C203" s="121" t="s">
        <v>63</v>
      </c>
      <c r="D203" s="121" t="s">
        <v>187</v>
      </c>
      <c r="E203" s="122">
        <v>1223</v>
      </c>
      <c r="F203" s="122">
        <v>57016</v>
      </c>
      <c r="G203">
        <f t="shared" si="11"/>
        <v>21.450119264767785</v>
      </c>
    </row>
    <row r="204" spans="1:7" x14ac:dyDescent="0.25">
      <c r="A204" t="str">
        <f t="shared" si="9"/>
        <v>H262009</v>
      </c>
      <c r="B204" t="str">
        <f t="shared" si="10"/>
        <v>2009</v>
      </c>
      <c r="C204" s="121" t="s">
        <v>63</v>
      </c>
      <c r="D204" s="121" t="s">
        <v>119</v>
      </c>
      <c r="E204" s="122">
        <v>1577</v>
      </c>
      <c r="F204" s="122">
        <v>57633</v>
      </c>
      <c r="G204">
        <f t="shared" si="11"/>
        <v>27.362795620564604</v>
      </c>
    </row>
    <row r="205" spans="1:7" x14ac:dyDescent="0.25">
      <c r="A205" t="str">
        <f t="shared" si="9"/>
        <v>H262010</v>
      </c>
      <c r="B205" t="str">
        <f t="shared" si="10"/>
        <v>2010</v>
      </c>
      <c r="C205" s="121" t="s">
        <v>63</v>
      </c>
      <c r="D205" s="121" t="s">
        <v>121</v>
      </c>
      <c r="E205" s="122">
        <v>1363</v>
      </c>
      <c r="F205" s="122">
        <v>60686</v>
      </c>
      <c r="G205">
        <f t="shared" si="11"/>
        <v>22.459875424315328</v>
      </c>
    </row>
    <row r="206" spans="1:7" x14ac:dyDescent="0.25">
      <c r="A206" t="str">
        <f t="shared" si="9"/>
        <v>H262011</v>
      </c>
      <c r="B206" t="str">
        <f t="shared" si="10"/>
        <v>2011</v>
      </c>
      <c r="C206" s="121" t="s">
        <v>63</v>
      </c>
      <c r="D206" s="121" t="s">
        <v>123</v>
      </c>
      <c r="E206" s="122">
        <v>2734</v>
      </c>
      <c r="F206" s="122">
        <v>64808</v>
      </c>
      <c r="G206">
        <f t="shared" si="11"/>
        <v>42.186149858042221</v>
      </c>
    </row>
    <row r="207" spans="1:7" x14ac:dyDescent="0.25">
      <c r="A207" t="str">
        <f t="shared" si="9"/>
        <v>H262012</v>
      </c>
      <c r="B207" t="str">
        <f t="shared" si="10"/>
        <v>2012</v>
      </c>
      <c r="C207" s="121" t="s">
        <v>63</v>
      </c>
      <c r="D207" s="121" t="s">
        <v>124</v>
      </c>
      <c r="E207" s="122">
        <v>3542</v>
      </c>
      <c r="F207" s="122">
        <v>65921</v>
      </c>
      <c r="G207">
        <f t="shared" si="11"/>
        <v>53.730981022739343</v>
      </c>
    </row>
    <row r="208" spans="1:7" x14ac:dyDescent="0.25">
      <c r="A208" t="str">
        <f t="shared" si="9"/>
        <v>H262013</v>
      </c>
      <c r="B208" t="str">
        <f t="shared" si="10"/>
        <v>2013</v>
      </c>
      <c r="C208" s="121" t="s">
        <v>63</v>
      </c>
      <c r="D208" s="121" t="s">
        <v>125</v>
      </c>
      <c r="E208" s="122">
        <v>3374</v>
      </c>
      <c r="F208" s="122">
        <v>66837</v>
      </c>
      <c r="G208">
        <f t="shared" si="11"/>
        <v>50.48102099136706</v>
      </c>
    </row>
    <row r="209" spans="1:7" x14ac:dyDescent="0.25">
      <c r="A209" t="str">
        <f t="shared" si="9"/>
        <v>H262014</v>
      </c>
      <c r="B209" t="str">
        <f t="shared" si="10"/>
        <v>2014</v>
      </c>
      <c r="C209" s="121" t="s">
        <v>63</v>
      </c>
      <c r="D209" s="121" t="s">
        <v>126</v>
      </c>
      <c r="E209" s="122">
        <v>3757.4</v>
      </c>
      <c r="F209" s="122">
        <v>67728</v>
      </c>
      <c r="G209">
        <f t="shared" si="11"/>
        <v>55.477793527049371</v>
      </c>
    </row>
    <row r="210" spans="1:7" x14ac:dyDescent="0.25">
      <c r="A210" t="str">
        <f t="shared" si="9"/>
        <v>H262015</v>
      </c>
      <c r="B210" t="str">
        <f t="shared" si="10"/>
        <v>2015</v>
      </c>
      <c r="C210" s="121" t="s">
        <v>63</v>
      </c>
      <c r="D210" s="121" t="s">
        <v>127</v>
      </c>
      <c r="E210" s="122">
        <v>4375.6000000000004</v>
      </c>
      <c r="F210" s="122">
        <v>65954</v>
      </c>
      <c r="G210">
        <f t="shared" si="11"/>
        <v>66.343208903174954</v>
      </c>
    </row>
    <row r="211" spans="1:7" x14ac:dyDescent="0.25">
      <c r="A211" t="str">
        <f t="shared" si="9"/>
        <v>H262016</v>
      </c>
      <c r="B211" t="str">
        <f t="shared" si="10"/>
        <v>2016</v>
      </c>
      <c r="C211" s="121" t="s">
        <v>63</v>
      </c>
      <c r="D211" s="121" t="s">
        <v>428</v>
      </c>
      <c r="E211" s="122">
        <v>3072</v>
      </c>
      <c r="F211" s="122">
        <v>47971</v>
      </c>
      <c r="G211">
        <f t="shared" si="11"/>
        <v>64.03869004190031</v>
      </c>
    </row>
    <row r="212" spans="1:7" x14ac:dyDescent="0.25">
      <c r="A212" t="str">
        <f t="shared" si="9"/>
        <v>H262017</v>
      </c>
      <c r="B212" t="str">
        <f t="shared" si="10"/>
        <v>2017</v>
      </c>
      <c r="C212" s="121" t="s">
        <v>63</v>
      </c>
      <c r="D212" s="121" t="s">
        <v>447</v>
      </c>
      <c r="E212" s="122">
        <v>4317.8999999999996</v>
      </c>
      <c r="F212" s="122">
        <v>64372</v>
      </c>
      <c r="G212">
        <f t="shared" si="11"/>
        <v>67.077300689740881</v>
      </c>
    </row>
    <row r="213" spans="1:7" x14ac:dyDescent="0.25">
      <c r="A213" t="str">
        <f t="shared" si="9"/>
        <v>H262018</v>
      </c>
      <c r="B213" t="str">
        <f t="shared" si="10"/>
        <v>2018</v>
      </c>
      <c r="C213" s="121" t="s">
        <v>63</v>
      </c>
      <c r="D213" s="121" t="s">
        <v>456</v>
      </c>
      <c r="E213" s="122">
        <v>4558.05</v>
      </c>
      <c r="F213" s="122">
        <v>65125</v>
      </c>
      <c r="G213">
        <f t="shared" si="11"/>
        <v>69.989251439539345</v>
      </c>
    </row>
    <row r="214" spans="1:7" x14ac:dyDescent="0.25">
      <c r="A214" t="str">
        <f t="shared" si="9"/>
        <v>H262019</v>
      </c>
      <c r="B214" t="str">
        <f t="shared" si="10"/>
        <v>2019</v>
      </c>
      <c r="C214" s="121" t="s">
        <v>63</v>
      </c>
      <c r="D214" s="121" t="s">
        <v>478</v>
      </c>
      <c r="E214" s="122">
        <v>2076.65</v>
      </c>
      <c r="F214" s="122">
        <v>33474</v>
      </c>
      <c r="G214">
        <f t="shared" si="11"/>
        <v>62.037700902192753</v>
      </c>
    </row>
    <row r="215" spans="1:7" x14ac:dyDescent="0.25">
      <c r="A215" t="str">
        <f t="shared" si="9"/>
        <v>H272008</v>
      </c>
      <c r="B215" t="str">
        <f t="shared" si="10"/>
        <v>2008</v>
      </c>
      <c r="C215" s="121" t="s">
        <v>64</v>
      </c>
      <c r="D215" s="121" t="s">
        <v>187</v>
      </c>
      <c r="E215" s="122">
        <v>1000</v>
      </c>
      <c r="F215" s="122">
        <v>41585</v>
      </c>
      <c r="G215">
        <f t="shared" si="11"/>
        <v>24.047132379463747</v>
      </c>
    </row>
    <row r="216" spans="1:7" x14ac:dyDescent="0.25">
      <c r="A216" t="str">
        <f t="shared" si="9"/>
        <v>H272009</v>
      </c>
      <c r="B216" t="str">
        <f t="shared" si="10"/>
        <v>2009</v>
      </c>
      <c r="C216" s="121" t="s">
        <v>64</v>
      </c>
      <c r="D216" s="121" t="s">
        <v>119</v>
      </c>
      <c r="E216" s="122">
        <v>1102</v>
      </c>
      <c r="F216" s="122">
        <v>43960</v>
      </c>
      <c r="G216">
        <f t="shared" si="11"/>
        <v>25.068243858052774</v>
      </c>
    </row>
    <row r="217" spans="1:7" x14ac:dyDescent="0.25">
      <c r="A217" t="str">
        <f t="shared" si="9"/>
        <v>H272010</v>
      </c>
      <c r="B217" t="str">
        <f t="shared" si="10"/>
        <v>2010</v>
      </c>
      <c r="C217" s="121" t="s">
        <v>64</v>
      </c>
      <c r="D217" s="121" t="s">
        <v>121</v>
      </c>
      <c r="E217" s="122">
        <v>949</v>
      </c>
      <c r="F217" s="122">
        <v>43215</v>
      </c>
      <c r="G217">
        <f t="shared" si="11"/>
        <v>21.95996760384126</v>
      </c>
    </row>
    <row r="218" spans="1:7" x14ac:dyDescent="0.25">
      <c r="A218" t="str">
        <f t="shared" si="9"/>
        <v>H272011</v>
      </c>
      <c r="B218" t="str">
        <f t="shared" si="10"/>
        <v>2011</v>
      </c>
      <c r="C218" s="121" t="s">
        <v>64</v>
      </c>
      <c r="D218" s="121" t="s">
        <v>123</v>
      </c>
      <c r="E218" s="122">
        <v>1892</v>
      </c>
      <c r="F218" s="122">
        <v>46512</v>
      </c>
      <c r="G218">
        <f t="shared" si="11"/>
        <v>40.677674578603373</v>
      </c>
    </row>
    <row r="219" spans="1:7" x14ac:dyDescent="0.25">
      <c r="A219" t="str">
        <f t="shared" si="9"/>
        <v>H272012</v>
      </c>
      <c r="B219" t="str">
        <f t="shared" si="10"/>
        <v>2012</v>
      </c>
      <c r="C219" s="121" t="s">
        <v>64</v>
      </c>
      <c r="D219" s="121" t="s">
        <v>124</v>
      </c>
      <c r="E219" s="122">
        <v>2321</v>
      </c>
      <c r="F219" s="122">
        <v>43107</v>
      </c>
      <c r="G219">
        <f t="shared" si="11"/>
        <v>53.842763356299443</v>
      </c>
    </row>
    <row r="220" spans="1:7" x14ac:dyDescent="0.25">
      <c r="A220" t="str">
        <f t="shared" si="9"/>
        <v>H272013</v>
      </c>
      <c r="B220" t="str">
        <f t="shared" si="10"/>
        <v>2013</v>
      </c>
      <c r="C220" s="121" t="s">
        <v>64</v>
      </c>
      <c r="D220" s="121" t="s">
        <v>125</v>
      </c>
      <c r="E220" s="122">
        <v>1933</v>
      </c>
      <c r="F220" s="122">
        <v>45408</v>
      </c>
      <c r="G220">
        <f t="shared" si="11"/>
        <v>42.569591261451727</v>
      </c>
    </row>
    <row r="221" spans="1:7" x14ac:dyDescent="0.25">
      <c r="A221" t="str">
        <f t="shared" si="9"/>
        <v>H272014</v>
      </c>
      <c r="B221" t="str">
        <f t="shared" si="10"/>
        <v>2014</v>
      </c>
      <c r="C221" s="121" t="s">
        <v>64</v>
      </c>
      <c r="D221" s="121" t="s">
        <v>126</v>
      </c>
      <c r="E221" s="122">
        <v>2318.6</v>
      </c>
      <c r="F221" s="122">
        <v>45212</v>
      </c>
      <c r="G221">
        <f t="shared" si="11"/>
        <v>51.282845262319739</v>
      </c>
    </row>
    <row r="222" spans="1:7" x14ac:dyDescent="0.25">
      <c r="A222" t="str">
        <f t="shared" si="9"/>
        <v>H272015</v>
      </c>
      <c r="B222" t="str">
        <f t="shared" si="10"/>
        <v>2015</v>
      </c>
      <c r="C222" s="121" t="s">
        <v>64</v>
      </c>
      <c r="D222" s="121" t="s">
        <v>127</v>
      </c>
      <c r="E222" s="122">
        <v>2406.3000000000002</v>
      </c>
      <c r="F222" s="122">
        <v>42424</v>
      </c>
      <c r="G222">
        <f t="shared" si="11"/>
        <v>56.720252687158215</v>
      </c>
    </row>
    <row r="223" spans="1:7" x14ac:dyDescent="0.25">
      <c r="A223" t="str">
        <f t="shared" si="9"/>
        <v>H272016</v>
      </c>
      <c r="B223" t="str">
        <f t="shared" si="10"/>
        <v>2016</v>
      </c>
      <c r="C223" s="121" t="s">
        <v>64</v>
      </c>
      <c r="D223" s="121" t="s">
        <v>428</v>
      </c>
      <c r="E223" s="122">
        <v>1927</v>
      </c>
      <c r="F223" s="122">
        <v>32555</v>
      </c>
      <c r="G223">
        <f t="shared" si="11"/>
        <v>59.192136384579946</v>
      </c>
    </row>
    <row r="224" spans="1:7" x14ac:dyDescent="0.25">
      <c r="A224" t="str">
        <f t="shared" si="9"/>
        <v>H272017</v>
      </c>
      <c r="B224" t="str">
        <f t="shared" si="10"/>
        <v>2017</v>
      </c>
      <c r="C224" s="121" t="s">
        <v>64</v>
      </c>
      <c r="D224" s="121" t="s">
        <v>447</v>
      </c>
      <c r="E224" s="122">
        <v>2622.25</v>
      </c>
      <c r="F224" s="122">
        <v>43594</v>
      </c>
      <c r="G224">
        <f t="shared" si="11"/>
        <v>60.151626370601456</v>
      </c>
    </row>
    <row r="225" spans="1:7" x14ac:dyDescent="0.25">
      <c r="A225" t="str">
        <f t="shared" si="9"/>
        <v>H272018</v>
      </c>
      <c r="B225" t="str">
        <f t="shared" si="10"/>
        <v>2018</v>
      </c>
      <c r="C225" s="121" t="s">
        <v>64</v>
      </c>
      <c r="D225" s="121" t="s">
        <v>456</v>
      </c>
      <c r="E225" s="122">
        <v>2764.05</v>
      </c>
      <c r="F225" s="122">
        <v>43557</v>
      </c>
      <c r="G225">
        <f t="shared" si="11"/>
        <v>63.458227150630208</v>
      </c>
    </row>
    <row r="226" spans="1:7" x14ac:dyDescent="0.25">
      <c r="A226" t="str">
        <f t="shared" si="9"/>
        <v>H282008</v>
      </c>
      <c r="B226" t="str">
        <f t="shared" si="10"/>
        <v>2008</v>
      </c>
      <c r="C226" s="121" t="s">
        <v>65</v>
      </c>
      <c r="D226" s="121" t="s">
        <v>187</v>
      </c>
      <c r="E226" s="122">
        <v>2243</v>
      </c>
      <c r="F226" s="122">
        <v>58682</v>
      </c>
      <c r="G226">
        <f t="shared" si="11"/>
        <v>38.222964452472645</v>
      </c>
    </row>
    <row r="227" spans="1:7" x14ac:dyDescent="0.25">
      <c r="A227" t="str">
        <f t="shared" si="9"/>
        <v>H282009</v>
      </c>
      <c r="B227" t="str">
        <f t="shared" si="10"/>
        <v>2009</v>
      </c>
      <c r="C227" s="121" t="s">
        <v>65</v>
      </c>
      <c r="D227" s="121" t="s">
        <v>119</v>
      </c>
      <c r="E227" s="122">
        <v>1920</v>
      </c>
      <c r="F227" s="122">
        <v>61611</v>
      </c>
      <c r="G227">
        <f t="shared" si="11"/>
        <v>31.163266299849052</v>
      </c>
    </row>
    <row r="228" spans="1:7" x14ac:dyDescent="0.25">
      <c r="A228" t="str">
        <f t="shared" si="9"/>
        <v>H282010</v>
      </c>
      <c r="B228" t="str">
        <f t="shared" si="10"/>
        <v>2010</v>
      </c>
      <c r="C228" s="121" t="s">
        <v>65</v>
      </c>
      <c r="D228" s="121" t="s">
        <v>121</v>
      </c>
      <c r="E228" s="122">
        <v>2102</v>
      </c>
      <c r="F228" s="122">
        <v>66479</v>
      </c>
      <c r="G228">
        <f t="shared" si="11"/>
        <v>31.619007506129755</v>
      </c>
    </row>
    <row r="229" spans="1:7" x14ac:dyDescent="0.25">
      <c r="A229" t="str">
        <f t="shared" si="9"/>
        <v>H282011</v>
      </c>
      <c r="B229" t="str">
        <f t="shared" si="10"/>
        <v>2011</v>
      </c>
      <c r="C229" s="121" t="s">
        <v>65</v>
      </c>
      <c r="D229" s="121" t="s">
        <v>123</v>
      </c>
      <c r="E229" s="122">
        <v>2999</v>
      </c>
      <c r="F229" s="122">
        <v>58438</v>
      </c>
      <c r="G229">
        <f t="shared" si="11"/>
        <v>51.319347000239574</v>
      </c>
    </row>
    <row r="230" spans="1:7" x14ac:dyDescent="0.25">
      <c r="A230" t="str">
        <f t="shared" si="9"/>
        <v>H282012</v>
      </c>
      <c r="B230" t="str">
        <f t="shared" si="10"/>
        <v>2012</v>
      </c>
      <c r="C230" s="121" t="s">
        <v>65</v>
      </c>
      <c r="D230" s="121" t="s">
        <v>124</v>
      </c>
      <c r="E230" s="122">
        <v>4230</v>
      </c>
      <c r="F230" s="122">
        <v>55243</v>
      </c>
      <c r="G230">
        <f t="shared" si="11"/>
        <v>76.57078724906323</v>
      </c>
    </row>
    <row r="231" spans="1:7" x14ac:dyDescent="0.25">
      <c r="A231" t="str">
        <f t="shared" si="9"/>
        <v>H282013</v>
      </c>
      <c r="B231" t="str">
        <f t="shared" si="10"/>
        <v>2013</v>
      </c>
      <c r="C231" s="121" t="s">
        <v>65</v>
      </c>
      <c r="D231" s="121" t="s">
        <v>125</v>
      </c>
      <c r="E231" s="122">
        <v>4134</v>
      </c>
      <c r="F231" s="122">
        <v>55324</v>
      </c>
      <c r="G231">
        <f t="shared" si="11"/>
        <v>74.723447328465042</v>
      </c>
    </row>
    <row r="232" spans="1:7" x14ac:dyDescent="0.25">
      <c r="A232" t="str">
        <f t="shared" si="9"/>
        <v>H282014</v>
      </c>
      <c r="B232" t="str">
        <f t="shared" si="10"/>
        <v>2014</v>
      </c>
      <c r="C232" s="121" t="s">
        <v>65</v>
      </c>
      <c r="D232" s="121" t="s">
        <v>126</v>
      </c>
      <c r="E232" s="122">
        <v>3800.2</v>
      </c>
      <c r="F232" s="122">
        <v>57701</v>
      </c>
      <c r="G232">
        <f t="shared" si="11"/>
        <v>65.860210394967154</v>
      </c>
    </row>
    <row r="233" spans="1:7" x14ac:dyDescent="0.25">
      <c r="A233" t="str">
        <f t="shared" si="9"/>
        <v>H282015</v>
      </c>
      <c r="B233" t="str">
        <f t="shared" si="10"/>
        <v>2015</v>
      </c>
      <c r="C233" s="121" t="s">
        <v>65</v>
      </c>
      <c r="D233" s="121" t="s">
        <v>127</v>
      </c>
      <c r="E233" s="122">
        <v>4166.6499999999996</v>
      </c>
      <c r="F233" s="122">
        <v>59280</v>
      </c>
      <c r="G233">
        <f t="shared" si="11"/>
        <v>70.287618083670708</v>
      </c>
    </row>
    <row r="234" spans="1:7" x14ac:dyDescent="0.25">
      <c r="A234" t="str">
        <f t="shared" si="9"/>
        <v>H282016</v>
      </c>
      <c r="B234" t="str">
        <f t="shared" si="10"/>
        <v>2016</v>
      </c>
      <c r="C234" s="121" t="s">
        <v>65</v>
      </c>
      <c r="D234" s="121" t="s">
        <v>428</v>
      </c>
      <c r="E234" s="122">
        <v>3350</v>
      </c>
      <c r="F234" s="122">
        <v>45256</v>
      </c>
      <c r="G234">
        <f t="shared" si="11"/>
        <v>74.023333922573812</v>
      </c>
    </row>
    <row r="235" spans="1:7" x14ac:dyDescent="0.25">
      <c r="A235" t="str">
        <f t="shared" si="9"/>
        <v>H282017</v>
      </c>
      <c r="B235" t="str">
        <f t="shared" si="10"/>
        <v>2017</v>
      </c>
      <c r="C235" s="121" t="s">
        <v>65</v>
      </c>
      <c r="D235" s="121" t="s">
        <v>447</v>
      </c>
      <c r="E235" s="122">
        <v>3378</v>
      </c>
      <c r="F235" s="122">
        <v>46046</v>
      </c>
      <c r="G235">
        <f t="shared" si="11"/>
        <v>73.361421187508142</v>
      </c>
    </row>
    <row r="236" spans="1:7" x14ac:dyDescent="0.25">
      <c r="A236" t="str">
        <f t="shared" si="9"/>
        <v>H282018</v>
      </c>
      <c r="B236" t="str">
        <f t="shared" si="10"/>
        <v>2018</v>
      </c>
      <c r="C236" s="121" t="s">
        <v>65</v>
      </c>
      <c r="D236" s="121" t="s">
        <v>456</v>
      </c>
      <c r="E236" s="122">
        <v>4836.1499999999996</v>
      </c>
      <c r="F236" s="122">
        <v>63993</v>
      </c>
      <c r="G236">
        <f t="shared" si="11"/>
        <v>75.573109558858008</v>
      </c>
    </row>
    <row r="237" spans="1:7" x14ac:dyDescent="0.25">
      <c r="A237" t="str">
        <f t="shared" si="9"/>
        <v>H282019</v>
      </c>
      <c r="B237" t="str">
        <f t="shared" si="10"/>
        <v>2019</v>
      </c>
      <c r="C237" s="121" t="s">
        <v>65</v>
      </c>
      <c r="D237" s="121" t="s">
        <v>478</v>
      </c>
      <c r="E237" s="122">
        <v>1227.45</v>
      </c>
      <c r="F237" s="122">
        <v>16269</v>
      </c>
      <c r="G237">
        <f t="shared" si="11"/>
        <v>75.447169463396648</v>
      </c>
    </row>
    <row r="238" spans="1:7" x14ac:dyDescent="0.25">
      <c r="A238" t="str">
        <f t="shared" si="9"/>
        <v>H292008</v>
      </c>
      <c r="B238" t="str">
        <f t="shared" si="10"/>
        <v>2008</v>
      </c>
      <c r="C238" s="121" t="s">
        <v>66</v>
      </c>
      <c r="D238" s="121" t="s">
        <v>187</v>
      </c>
      <c r="E238" s="122">
        <v>811.8</v>
      </c>
      <c r="F238" s="122">
        <v>29498</v>
      </c>
      <c r="G238">
        <f t="shared" si="11"/>
        <v>27.520509865075596</v>
      </c>
    </row>
    <row r="239" spans="1:7" x14ac:dyDescent="0.25">
      <c r="A239" t="str">
        <f t="shared" si="9"/>
        <v>H292009</v>
      </c>
      <c r="B239" t="str">
        <f t="shared" si="10"/>
        <v>2009</v>
      </c>
      <c r="C239" s="121" t="s">
        <v>66</v>
      </c>
      <c r="D239" s="121" t="s">
        <v>119</v>
      </c>
      <c r="E239" s="122">
        <v>523.30000000000007</v>
      </c>
      <c r="F239" s="122">
        <v>23629</v>
      </c>
      <c r="G239">
        <f t="shared" si="11"/>
        <v>22.146514875788228</v>
      </c>
    </row>
    <row r="240" spans="1:7" x14ac:dyDescent="0.25">
      <c r="A240" t="str">
        <f t="shared" si="9"/>
        <v>H292010</v>
      </c>
      <c r="B240" t="str">
        <f t="shared" si="10"/>
        <v>2010</v>
      </c>
      <c r="C240" s="121" t="s">
        <v>66</v>
      </c>
      <c r="D240" s="121" t="s">
        <v>121</v>
      </c>
      <c r="E240" s="122">
        <v>583.79999999999995</v>
      </c>
      <c r="F240" s="122">
        <v>19095</v>
      </c>
      <c r="G240">
        <f t="shared" si="11"/>
        <v>30.573448546739982</v>
      </c>
    </row>
    <row r="241" spans="1:7" x14ac:dyDescent="0.25">
      <c r="A241" t="str">
        <f t="shared" si="9"/>
        <v>H292011</v>
      </c>
      <c r="B241" t="str">
        <f t="shared" si="10"/>
        <v>2011</v>
      </c>
      <c r="C241" s="121" t="s">
        <v>66</v>
      </c>
      <c r="D241" s="121" t="s">
        <v>123</v>
      </c>
      <c r="E241" s="122">
        <v>265.8</v>
      </c>
      <c r="F241" s="122">
        <v>10299</v>
      </c>
      <c r="G241">
        <f t="shared" si="11"/>
        <v>25.808330905913195</v>
      </c>
    </row>
    <row r="242" spans="1:7" x14ac:dyDescent="0.25">
      <c r="A242" t="str">
        <f t="shared" si="9"/>
        <v>H292017</v>
      </c>
      <c r="B242" t="str">
        <f t="shared" si="10"/>
        <v>2017</v>
      </c>
      <c r="C242" s="121" t="s">
        <v>66</v>
      </c>
      <c r="D242" s="121" t="s">
        <v>447</v>
      </c>
      <c r="E242" s="122">
        <v>374.28</v>
      </c>
      <c r="F242" s="122">
        <v>10146</v>
      </c>
      <c r="G242">
        <f t="shared" si="11"/>
        <v>36.889414547604964</v>
      </c>
    </row>
    <row r="243" spans="1:7" x14ac:dyDescent="0.25">
      <c r="A243" t="str">
        <f t="shared" si="9"/>
        <v>H302008</v>
      </c>
      <c r="B243" t="str">
        <f t="shared" si="10"/>
        <v>2008</v>
      </c>
      <c r="C243" s="121" t="s">
        <v>67</v>
      </c>
      <c r="D243" s="121" t="s">
        <v>187</v>
      </c>
      <c r="E243" s="122">
        <v>349.4</v>
      </c>
      <c r="F243" s="122">
        <v>23456</v>
      </c>
      <c r="G243">
        <f t="shared" si="11"/>
        <v>14.895975443383355</v>
      </c>
    </row>
    <row r="244" spans="1:7" x14ac:dyDescent="0.25">
      <c r="A244" t="str">
        <f t="shared" si="9"/>
        <v>H302009</v>
      </c>
      <c r="B244" t="str">
        <f t="shared" si="10"/>
        <v>2009</v>
      </c>
      <c r="C244" s="121" t="s">
        <v>67</v>
      </c>
      <c r="D244" s="121" t="s">
        <v>119</v>
      </c>
      <c r="E244" s="122">
        <v>219.86</v>
      </c>
      <c r="F244" s="122">
        <v>19730</v>
      </c>
      <c r="G244">
        <f t="shared" si="11"/>
        <v>11.143436391282311</v>
      </c>
    </row>
    <row r="245" spans="1:7" x14ac:dyDescent="0.25">
      <c r="A245" t="str">
        <f t="shared" si="9"/>
        <v>H302010</v>
      </c>
      <c r="B245" t="str">
        <f t="shared" si="10"/>
        <v>2010</v>
      </c>
      <c r="C245" s="121" t="s">
        <v>67</v>
      </c>
      <c r="D245" s="121" t="s">
        <v>121</v>
      </c>
      <c r="E245" s="122">
        <v>275.45999999999998</v>
      </c>
      <c r="F245" s="122">
        <v>17857</v>
      </c>
      <c r="G245">
        <f t="shared" si="11"/>
        <v>15.425883407067257</v>
      </c>
    </row>
    <row r="246" spans="1:7" x14ac:dyDescent="0.25">
      <c r="A246" t="str">
        <f t="shared" si="9"/>
        <v>H302011</v>
      </c>
      <c r="B246" t="str">
        <f t="shared" si="10"/>
        <v>2011</v>
      </c>
      <c r="C246" s="121" t="s">
        <v>67</v>
      </c>
      <c r="D246" s="121" t="s">
        <v>123</v>
      </c>
      <c r="E246" s="122">
        <v>227.39999999999998</v>
      </c>
      <c r="F246" s="122">
        <v>17000</v>
      </c>
      <c r="G246">
        <f t="shared" si="11"/>
        <v>13.376470588235293</v>
      </c>
    </row>
    <row r="247" spans="1:7" x14ac:dyDescent="0.25">
      <c r="A247" t="str">
        <f t="shared" si="9"/>
        <v>H302012</v>
      </c>
      <c r="B247" t="str">
        <f t="shared" si="10"/>
        <v>2012</v>
      </c>
      <c r="C247" s="121" t="s">
        <v>67</v>
      </c>
      <c r="D247" s="121" t="s">
        <v>124</v>
      </c>
      <c r="E247" s="122">
        <v>205.79999999999998</v>
      </c>
      <c r="F247" s="122">
        <v>15309</v>
      </c>
      <c r="G247">
        <f t="shared" si="11"/>
        <v>13.44307270233196</v>
      </c>
    </row>
    <row r="248" spans="1:7" x14ac:dyDescent="0.25">
      <c r="A248" t="str">
        <f t="shared" si="9"/>
        <v>H302013</v>
      </c>
      <c r="B248" t="str">
        <f t="shared" si="10"/>
        <v>2013</v>
      </c>
      <c r="C248" s="121" t="s">
        <v>67</v>
      </c>
      <c r="D248" s="121" t="s">
        <v>125</v>
      </c>
      <c r="E248" s="122">
        <v>235.44</v>
      </c>
      <c r="F248" s="122">
        <v>10554</v>
      </c>
      <c r="G248">
        <f t="shared" si="11"/>
        <v>22.308129619101763</v>
      </c>
    </row>
    <row r="249" spans="1:7" x14ac:dyDescent="0.25">
      <c r="A249" t="str">
        <f t="shared" si="9"/>
        <v>H302014</v>
      </c>
      <c r="B249" t="str">
        <f t="shared" si="10"/>
        <v>2014</v>
      </c>
      <c r="C249" s="121" t="s">
        <v>67</v>
      </c>
      <c r="D249" s="121" t="s">
        <v>126</v>
      </c>
      <c r="E249" s="122">
        <v>73.739999999999995</v>
      </c>
      <c r="F249" s="122">
        <v>3783</v>
      </c>
      <c r="G249">
        <f t="shared" si="11"/>
        <v>19.492466296590006</v>
      </c>
    </row>
    <row r="250" spans="1:7" x14ac:dyDescent="0.25">
      <c r="A250" t="str">
        <f t="shared" si="9"/>
        <v>H312008</v>
      </c>
      <c r="B250" t="str">
        <f t="shared" si="10"/>
        <v>2008</v>
      </c>
      <c r="C250" s="121" t="s">
        <v>68</v>
      </c>
      <c r="D250" s="121" t="s">
        <v>187</v>
      </c>
      <c r="E250" s="122">
        <v>490</v>
      </c>
      <c r="F250" s="122">
        <v>32929</v>
      </c>
      <c r="G250">
        <f t="shared" si="11"/>
        <v>14.880500470709709</v>
      </c>
    </row>
    <row r="251" spans="1:7" x14ac:dyDescent="0.25">
      <c r="A251" t="str">
        <f t="shared" si="9"/>
        <v>H312009</v>
      </c>
      <c r="B251" t="str">
        <f t="shared" si="10"/>
        <v>2009</v>
      </c>
      <c r="C251" s="121" t="s">
        <v>68</v>
      </c>
      <c r="D251" s="121" t="s">
        <v>119</v>
      </c>
      <c r="E251" s="122">
        <v>646</v>
      </c>
      <c r="F251" s="122">
        <v>31793</v>
      </c>
      <c r="G251">
        <f t="shared" si="11"/>
        <v>20.318938131035132</v>
      </c>
    </row>
    <row r="252" spans="1:7" x14ac:dyDescent="0.25">
      <c r="A252" t="str">
        <f t="shared" si="9"/>
        <v>H312010</v>
      </c>
      <c r="B252" t="str">
        <f t="shared" si="10"/>
        <v>2010</v>
      </c>
      <c r="C252" s="121" t="s">
        <v>68</v>
      </c>
      <c r="D252" s="121" t="s">
        <v>121</v>
      </c>
      <c r="E252" s="122">
        <v>132</v>
      </c>
      <c r="F252" s="122">
        <v>22664</v>
      </c>
      <c r="G252">
        <f t="shared" si="11"/>
        <v>5.8242146134839397</v>
      </c>
    </row>
    <row r="253" spans="1:7" x14ac:dyDescent="0.25">
      <c r="A253" t="str">
        <f t="shared" si="9"/>
        <v>H312012</v>
      </c>
      <c r="B253" t="str">
        <f t="shared" si="10"/>
        <v>2012</v>
      </c>
      <c r="C253" s="121" t="s">
        <v>68</v>
      </c>
      <c r="D253" s="121" t="s">
        <v>124</v>
      </c>
      <c r="E253" s="122">
        <v>4749.6000000000004</v>
      </c>
      <c r="F253" s="122">
        <v>30368</v>
      </c>
      <c r="G253">
        <f t="shared" si="11"/>
        <v>156.40147523709169</v>
      </c>
    </row>
    <row r="254" spans="1:7" x14ac:dyDescent="0.25">
      <c r="A254" t="str">
        <f t="shared" si="9"/>
        <v>H312013</v>
      </c>
      <c r="B254" t="str">
        <f t="shared" si="10"/>
        <v>2013</v>
      </c>
      <c r="C254" s="121" t="s">
        <v>68</v>
      </c>
      <c r="D254" s="121" t="s">
        <v>125</v>
      </c>
      <c r="E254" s="122">
        <v>1234.4000000000001</v>
      </c>
      <c r="F254" s="122">
        <v>21963</v>
      </c>
      <c r="G254">
        <f t="shared" si="11"/>
        <v>56.203615170969364</v>
      </c>
    </row>
    <row r="255" spans="1:7" x14ac:dyDescent="0.25">
      <c r="A255" t="str">
        <f t="shared" si="9"/>
        <v>H312014</v>
      </c>
      <c r="B255" t="str">
        <f t="shared" si="10"/>
        <v>2014</v>
      </c>
      <c r="C255" s="121" t="s">
        <v>68</v>
      </c>
      <c r="D255" s="121" t="s">
        <v>126</v>
      </c>
      <c r="E255" s="122">
        <v>30.8</v>
      </c>
      <c r="F255" s="122">
        <v>7155</v>
      </c>
      <c r="G255">
        <f t="shared" si="11"/>
        <v>4.3046820405310973</v>
      </c>
    </row>
    <row r="256" spans="1:7" x14ac:dyDescent="0.25">
      <c r="A256" t="str">
        <f t="shared" si="9"/>
        <v>H312017</v>
      </c>
      <c r="B256" t="str">
        <f t="shared" si="10"/>
        <v>2017</v>
      </c>
      <c r="C256" s="121" t="s">
        <v>68</v>
      </c>
      <c r="D256" s="121" t="s">
        <v>447</v>
      </c>
      <c r="E256" s="122">
        <v>652.29999999999995</v>
      </c>
      <c r="F256" s="122">
        <v>15255</v>
      </c>
      <c r="G256">
        <f t="shared" si="11"/>
        <v>42.759750901343821</v>
      </c>
    </row>
    <row r="257" spans="1:7" x14ac:dyDescent="0.25">
      <c r="A257" t="str">
        <f t="shared" si="9"/>
        <v>H322008</v>
      </c>
      <c r="B257" t="str">
        <f t="shared" si="10"/>
        <v>2008</v>
      </c>
      <c r="C257" s="121" t="s">
        <v>69</v>
      </c>
      <c r="D257" s="121" t="s">
        <v>187</v>
      </c>
      <c r="E257" s="122">
        <v>3142.6499999999996</v>
      </c>
      <c r="F257" s="122">
        <v>134250</v>
      </c>
      <c r="G257">
        <f t="shared" si="11"/>
        <v>23.408938547486031</v>
      </c>
    </row>
    <row r="258" spans="1:7" x14ac:dyDescent="0.25">
      <c r="A258" t="str">
        <f t="shared" si="9"/>
        <v>H322009</v>
      </c>
      <c r="B258" t="str">
        <f t="shared" si="10"/>
        <v>2009</v>
      </c>
      <c r="C258" s="121" t="s">
        <v>69</v>
      </c>
      <c r="D258" s="121" t="s">
        <v>119</v>
      </c>
      <c r="E258" s="122">
        <v>2836.5</v>
      </c>
      <c r="F258" s="122">
        <v>139579</v>
      </c>
      <c r="G258">
        <f t="shared" si="11"/>
        <v>20.321824916355613</v>
      </c>
    </row>
    <row r="259" spans="1:7" x14ac:dyDescent="0.25">
      <c r="A259" t="str">
        <f t="shared" ref="A259:A320" si="12">C259&amp;D259</f>
        <v>H322011</v>
      </c>
      <c r="B259" t="str">
        <f t="shared" ref="B259:B320" si="13">D259&amp;""</f>
        <v>2011</v>
      </c>
      <c r="C259" s="121" t="s">
        <v>69</v>
      </c>
      <c r="D259" s="121" t="s">
        <v>123</v>
      </c>
      <c r="E259" s="122">
        <v>17840.599999999999</v>
      </c>
      <c r="F259" s="122">
        <v>137196</v>
      </c>
      <c r="G259">
        <f t="shared" ref="G259:G322" si="14">E259/F259*1000</f>
        <v>130.03731887227033</v>
      </c>
    </row>
    <row r="260" spans="1:7" x14ac:dyDescent="0.25">
      <c r="A260" t="str">
        <f t="shared" si="12"/>
        <v>H322012</v>
      </c>
      <c r="B260" t="str">
        <f t="shared" si="13"/>
        <v>2012</v>
      </c>
      <c r="C260" s="121" t="s">
        <v>69</v>
      </c>
      <c r="D260" s="121" t="s">
        <v>124</v>
      </c>
      <c r="E260" s="122">
        <v>22754.6</v>
      </c>
      <c r="F260" s="122">
        <v>142236</v>
      </c>
      <c r="G260">
        <f t="shared" si="14"/>
        <v>159.97778340223289</v>
      </c>
    </row>
    <row r="261" spans="1:7" x14ac:dyDescent="0.25">
      <c r="A261" t="str">
        <f t="shared" si="12"/>
        <v>H322013</v>
      </c>
      <c r="B261" t="str">
        <f t="shared" si="13"/>
        <v>2013</v>
      </c>
      <c r="C261" s="121" t="s">
        <v>69</v>
      </c>
      <c r="D261" s="121" t="s">
        <v>125</v>
      </c>
      <c r="E261" s="122">
        <v>12635.460000000001</v>
      </c>
      <c r="F261" s="122">
        <v>128347</v>
      </c>
      <c r="G261">
        <f t="shared" si="14"/>
        <v>98.447645835118863</v>
      </c>
    </row>
    <row r="262" spans="1:7" x14ac:dyDescent="0.25">
      <c r="A262" t="str">
        <f t="shared" si="12"/>
        <v>H322014</v>
      </c>
      <c r="B262" t="str">
        <f t="shared" si="13"/>
        <v>2014</v>
      </c>
      <c r="C262" s="121" t="s">
        <v>69</v>
      </c>
      <c r="D262" s="121" t="s">
        <v>126</v>
      </c>
      <c r="E262" s="122">
        <v>939.2</v>
      </c>
      <c r="F262" s="122">
        <v>32202</v>
      </c>
      <c r="G262">
        <f t="shared" si="14"/>
        <v>29.165890317371595</v>
      </c>
    </row>
    <row r="263" spans="1:7" x14ac:dyDescent="0.25">
      <c r="A263" t="str">
        <f t="shared" si="12"/>
        <v>H322017</v>
      </c>
      <c r="B263" t="str">
        <f t="shared" si="13"/>
        <v>2017</v>
      </c>
      <c r="C263" s="121" t="s">
        <v>69</v>
      </c>
      <c r="D263" s="121" t="s">
        <v>447</v>
      </c>
      <c r="E263" s="122">
        <v>3368.08</v>
      </c>
      <c r="F263" s="122">
        <v>76580</v>
      </c>
      <c r="G263">
        <f t="shared" si="14"/>
        <v>43.981196134761035</v>
      </c>
    </row>
    <row r="264" spans="1:7" x14ac:dyDescent="0.25">
      <c r="A264" t="str">
        <f t="shared" si="12"/>
        <v>H32M2015</v>
      </c>
      <c r="B264" t="str">
        <f t="shared" si="13"/>
        <v>2015</v>
      </c>
      <c r="C264" s="121" t="s">
        <v>359</v>
      </c>
      <c r="D264" s="121" t="s">
        <v>127</v>
      </c>
      <c r="E264" s="122">
        <v>354.52</v>
      </c>
      <c r="F264" s="122">
        <v>35184</v>
      </c>
      <c r="G264">
        <f t="shared" si="14"/>
        <v>10.076170986812187</v>
      </c>
    </row>
    <row r="265" spans="1:7" x14ac:dyDescent="0.25">
      <c r="A265" t="str">
        <f t="shared" si="12"/>
        <v>H32P2015</v>
      </c>
      <c r="B265" t="str">
        <f t="shared" si="13"/>
        <v>2015</v>
      </c>
      <c r="C265" s="121" t="s">
        <v>358</v>
      </c>
      <c r="D265" s="121" t="s">
        <v>127</v>
      </c>
      <c r="E265" s="122">
        <v>476.16</v>
      </c>
      <c r="F265" s="122">
        <v>4918</v>
      </c>
      <c r="G265">
        <f t="shared" si="14"/>
        <v>96.819845465636448</v>
      </c>
    </row>
    <row r="266" spans="1:7" x14ac:dyDescent="0.25">
      <c r="A266" t="str">
        <f t="shared" si="12"/>
        <v>H32S2015</v>
      </c>
      <c r="B266" t="str">
        <f t="shared" si="13"/>
        <v>2015</v>
      </c>
      <c r="C266" s="121" t="s">
        <v>360</v>
      </c>
      <c r="D266" s="121" t="s">
        <v>127</v>
      </c>
      <c r="E266" s="122">
        <v>688.5</v>
      </c>
      <c r="F266" s="122">
        <v>15617</v>
      </c>
      <c r="G266">
        <f t="shared" si="14"/>
        <v>44.086572325030417</v>
      </c>
    </row>
    <row r="267" spans="1:7" x14ac:dyDescent="0.25">
      <c r="A267" t="str">
        <f t="shared" si="12"/>
        <v>H332008</v>
      </c>
      <c r="B267" t="str">
        <f t="shared" si="13"/>
        <v>2008</v>
      </c>
      <c r="C267" s="121" t="s">
        <v>70</v>
      </c>
      <c r="D267" s="121" t="s">
        <v>187</v>
      </c>
      <c r="E267" s="122">
        <v>319.25</v>
      </c>
      <c r="F267" s="122">
        <v>21402</v>
      </c>
      <c r="G267">
        <f t="shared" si="14"/>
        <v>14.916830202784785</v>
      </c>
    </row>
    <row r="268" spans="1:7" x14ac:dyDescent="0.25">
      <c r="A268" t="str">
        <f t="shared" si="12"/>
        <v>H332009</v>
      </c>
      <c r="B268" t="str">
        <f t="shared" si="13"/>
        <v>2009</v>
      </c>
      <c r="C268" s="121" t="s">
        <v>70</v>
      </c>
      <c r="D268" s="121" t="s">
        <v>119</v>
      </c>
      <c r="E268" s="122">
        <v>344.52</v>
      </c>
      <c r="F268" s="122">
        <v>20290</v>
      </c>
      <c r="G268">
        <f t="shared" si="14"/>
        <v>16.979793001478562</v>
      </c>
    </row>
    <row r="269" spans="1:7" x14ac:dyDescent="0.25">
      <c r="A269" t="str">
        <f t="shared" si="12"/>
        <v>H332010</v>
      </c>
      <c r="B269" t="str">
        <f t="shared" si="13"/>
        <v>2010</v>
      </c>
      <c r="C269" s="121" t="s">
        <v>70</v>
      </c>
      <c r="D269" s="121" t="s">
        <v>121</v>
      </c>
      <c r="E269" s="122">
        <v>213</v>
      </c>
      <c r="F269" s="122">
        <v>16468</v>
      </c>
      <c r="G269">
        <f t="shared" si="14"/>
        <v>12.93417537041535</v>
      </c>
    </row>
    <row r="270" spans="1:7" x14ac:dyDescent="0.25">
      <c r="A270" t="str">
        <f t="shared" si="12"/>
        <v>H332011</v>
      </c>
      <c r="B270" t="str">
        <f t="shared" si="13"/>
        <v>2011</v>
      </c>
      <c r="C270" s="121" t="s">
        <v>70</v>
      </c>
      <c r="D270" s="121" t="s">
        <v>123</v>
      </c>
      <c r="E270" s="122">
        <v>432.34000000000003</v>
      </c>
      <c r="F270" s="122">
        <v>20780</v>
      </c>
      <c r="G270">
        <f t="shared" si="14"/>
        <v>20.805582290664098</v>
      </c>
    </row>
    <row r="271" spans="1:7" x14ac:dyDescent="0.25">
      <c r="A271" t="str">
        <f t="shared" si="12"/>
        <v>H332012</v>
      </c>
      <c r="B271" t="str">
        <f t="shared" si="13"/>
        <v>2012</v>
      </c>
      <c r="C271" s="121" t="s">
        <v>70</v>
      </c>
      <c r="D271" s="121" t="s">
        <v>124</v>
      </c>
      <c r="E271" s="122">
        <v>305.76</v>
      </c>
      <c r="F271" s="122">
        <v>19729</v>
      </c>
      <c r="G271">
        <f t="shared" si="14"/>
        <v>15.497997871154137</v>
      </c>
    </row>
    <row r="272" spans="1:7" x14ac:dyDescent="0.25">
      <c r="A272" t="str">
        <f t="shared" si="12"/>
        <v>H332013</v>
      </c>
      <c r="B272" t="str">
        <f t="shared" si="13"/>
        <v>2013</v>
      </c>
      <c r="C272" s="121" t="s">
        <v>70</v>
      </c>
      <c r="D272" s="121" t="s">
        <v>125</v>
      </c>
      <c r="E272" s="122">
        <v>387.62</v>
      </c>
      <c r="F272" s="122">
        <v>23591</v>
      </c>
      <c r="G272">
        <f t="shared" si="14"/>
        <v>16.430842270357338</v>
      </c>
    </row>
    <row r="273" spans="1:7" x14ac:dyDescent="0.25">
      <c r="A273" t="str">
        <f t="shared" si="12"/>
        <v>H332014</v>
      </c>
      <c r="B273" t="str">
        <f t="shared" si="13"/>
        <v>2014</v>
      </c>
      <c r="C273" s="121" t="s">
        <v>70</v>
      </c>
      <c r="D273" s="121" t="s">
        <v>126</v>
      </c>
      <c r="E273" s="122">
        <v>397.18</v>
      </c>
      <c r="F273" s="122">
        <v>26436</v>
      </c>
      <c r="G273">
        <f t="shared" si="14"/>
        <v>15.024209411408686</v>
      </c>
    </row>
    <row r="274" spans="1:7" x14ac:dyDescent="0.25">
      <c r="A274" t="str">
        <f t="shared" si="12"/>
        <v>H332015</v>
      </c>
      <c r="B274" t="str">
        <f t="shared" si="13"/>
        <v>2015</v>
      </c>
      <c r="C274" s="121" t="s">
        <v>70</v>
      </c>
      <c r="D274" s="121" t="s">
        <v>127</v>
      </c>
      <c r="E274" s="122">
        <v>511.26</v>
      </c>
      <c r="F274" s="122">
        <v>25519</v>
      </c>
      <c r="G274">
        <f t="shared" si="14"/>
        <v>20.034484109878914</v>
      </c>
    </row>
    <row r="275" spans="1:7" x14ac:dyDescent="0.25">
      <c r="A275" t="str">
        <f t="shared" si="12"/>
        <v>H332016</v>
      </c>
      <c r="B275" t="str">
        <f t="shared" si="13"/>
        <v>2016</v>
      </c>
      <c r="C275" s="121" t="s">
        <v>70</v>
      </c>
      <c r="D275" s="121" t="s">
        <v>428</v>
      </c>
      <c r="E275" s="122">
        <v>450.08000000000004</v>
      </c>
      <c r="F275" s="122">
        <v>25183</v>
      </c>
      <c r="G275">
        <f t="shared" si="14"/>
        <v>17.872374220704444</v>
      </c>
    </row>
    <row r="276" spans="1:7" x14ac:dyDescent="0.25">
      <c r="A276" t="str">
        <f t="shared" si="12"/>
        <v>H332017</v>
      </c>
      <c r="B276" t="str">
        <f t="shared" si="13"/>
        <v>2017</v>
      </c>
      <c r="C276" s="121" t="s">
        <v>70</v>
      </c>
      <c r="D276" s="121" t="s">
        <v>447</v>
      </c>
      <c r="E276" s="122">
        <v>416.62</v>
      </c>
      <c r="F276" s="122">
        <v>23963</v>
      </c>
      <c r="G276">
        <f t="shared" si="14"/>
        <v>17.385970037140595</v>
      </c>
    </row>
    <row r="277" spans="1:7" x14ac:dyDescent="0.25">
      <c r="A277" t="str">
        <f t="shared" si="12"/>
        <v>H332018</v>
      </c>
      <c r="B277" t="str">
        <f t="shared" si="13"/>
        <v>2018</v>
      </c>
      <c r="C277" s="121" t="s">
        <v>70</v>
      </c>
      <c r="D277" s="121" t="s">
        <v>456</v>
      </c>
      <c r="E277" s="122">
        <v>511</v>
      </c>
      <c r="F277" s="122">
        <v>28865</v>
      </c>
      <c r="G277">
        <f t="shared" si="14"/>
        <v>17.703100640914602</v>
      </c>
    </row>
    <row r="278" spans="1:7" x14ac:dyDescent="0.25">
      <c r="A278" t="str">
        <f t="shared" si="12"/>
        <v>H332019</v>
      </c>
      <c r="B278" t="str">
        <f t="shared" si="13"/>
        <v>2019</v>
      </c>
      <c r="C278" s="121" t="s">
        <v>70</v>
      </c>
      <c r="D278" s="121" t="s">
        <v>478</v>
      </c>
      <c r="E278" s="122">
        <v>126</v>
      </c>
      <c r="F278" s="122">
        <v>7414</v>
      </c>
      <c r="G278">
        <f t="shared" si="14"/>
        <v>16.994874561640142</v>
      </c>
    </row>
    <row r="279" spans="1:7" x14ac:dyDescent="0.25">
      <c r="A279" t="str">
        <f t="shared" si="12"/>
        <v>H342008</v>
      </c>
      <c r="B279" t="str">
        <f t="shared" si="13"/>
        <v>2008</v>
      </c>
      <c r="C279" s="121" t="s">
        <v>71</v>
      </c>
      <c r="D279" s="121" t="s">
        <v>187</v>
      </c>
      <c r="E279" s="122">
        <v>534.96</v>
      </c>
      <c r="F279" s="122">
        <v>7979</v>
      </c>
      <c r="G279">
        <f t="shared" si="14"/>
        <v>67.045995738814398</v>
      </c>
    </row>
    <row r="280" spans="1:7" x14ac:dyDescent="0.25">
      <c r="A280" t="str">
        <f t="shared" si="12"/>
        <v>H342009</v>
      </c>
      <c r="B280" t="str">
        <f t="shared" si="13"/>
        <v>2009</v>
      </c>
      <c r="C280" s="121" t="s">
        <v>71</v>
      </c>
      <c r="D280" s="121" t="s">
        <v>119</v>
      </c>
      <c r="E280" s="122">
        <v>232.26999999999998</v>
      </c>
      <c r="F280" s="122">
        <v>8899</v>
      </c>
      <c r="G280">
        <f t="shared" si="14"/>
        <v>26.100685470277558</v>
      </c>
    </row>
    <row r="281" spans="1:7" x14ac:dyDescent="0.25">
      <c r="A281" t="str">
        <f t="shared" si="12"/>
        <v>H342010</v>
      </c>
      <c r="B281" t="str">
        <f t="shared" si="13"/>
        <v>2010</v>
      </c>
      <c r="C281" s="121" t="s">
        <v>71</v>
      </c>
      <c r="D281" s="121" t="s">
        <v>121</v>
      </c>
      <c r="E281" s="122">
        <v>133.47</v>
      </c>
      <c r="F281" s="122">
        <v>9988</v>
      </c>
      <c r="G281">
        <f t="shared" si="14"/>
        <v>13.363035642771326</v>
      </c>
    </row>
    <row r="282" spans="1:7" x14ac:dyDescent="0.25">
      <c r="A282" t="str">
        <f t="shared" si="12"/>
        <v>H342011</v>
      </c>
      <c r="B282" t="str">
        <f t="shared" si="13"/>
        <v>2011</v>
      </c>
      <c r="C282" s="121" t="s">
        <v>71</v>
      </c>
      <c r="D282" s="121" t="s">
        <v>123</v>
      </c>
      <c r="E282" s="122">
        <v>201.26999999999998</v>
      </c>
      <c r="F282" s="122">
        <v>9519</v>
      </c>
      <c r="G282">
        <f t="shared" si="14"/>
        <v>21.144027734005672</v>
      </c>
    </row>
    <row r="283" spans="1:7" x14ac:dyDescent="0.25">
      <c r="A283" t="str">
        <f t="shared" si="12"/>
        <v>H342012</v>
      </c>
      <c r="B283" t="str">
        <f t="shared" si="13"/>
        <v>2012</v>
      </c>
      <c r="C283" s="121" t="s">
        <v>71</v>
      </c>
      <c r="D283" s="121" t="s">
        <v>124</v>
      </c>
      <c r="E283" s="122">
        <v>1413.6</v>
      </c>
      <c r="F283" s="122">
        <v>9488</v>
      </c>
      <c r="G283">
        <f t="shared" si="14"/>
        <v>148.98819561551431</v>
      </c>
    </row>
    <row r="284" spans="1:7" x14ac:dyDescent="0.25">
      <c r="A284" t="str">
        <f t="shared" si="12"/>
        <v>H342013</v>
      </c>
      <c r="B284" t="str">
        <f t="shared" si="13"/>
        <v>2013</v>
      </c>
      <c r="C284" s="121" t="s">
        <v>71</v>
      </c>
      <c r="D284" s="121" t="s">
        <v>125</v>
      </c>
      <c r="E284" s="122">
        <v>914</v>
      </c>
      <c r="F284" s="122">
        <v>6898</v>
      </c>
      <c r="G284">
        <f t="shared" si="14"/>
        <v>132.50217454334589</v>
      </c>
    </row>
    <row r="285" spans="1:7" x14ac:dyDescent="0.25">
      <c r="A285" t="str">
        <f t="shared" si="12"/>
        <v>H342014</v>
      </c>
      <c r="B285" t="str">
        <f t="shared" si="13"/>
        <v>2014</v>
      </c>
      <c r="C285" s="121" t="s">
        <v>71</v>
      </c>
      <c r="D285" s="121" t="s">
        <v>126</v>
      </c>
      <c r="E285" s="122">
        <v>30.8</v>
      </c>
      <c r="F285" s="122">
        <v>2407</v>
      </c>
      <c r="G285">
        <f t="shared" si="14"/>
        <v>12.796011632737848</v>
      </c>
    </row>
    <row r="286" spans="1:7" x14ac:dyDescent="0.25">
      <c r="A286" t="str">
        <f t="shared" si="12"/>
        <v>H342017</v>
      </c>
      <c r="B286" t="str">
        <f t="shared" si="13"/>
        <v>2017</v>
      </c>
      <c r="C286" s="121" t="s">
        <v>71</v>
      </c>
      <c r="D286" s="121" t="s">
        <v>447</v>
      </c>
      <c r="E286" s="122">
        <v>201.3</v>
      </c>
      <c r="F286" s="122">
        <v>6085</v>
      </c>
      <c r="G286">
        <f t="shared" si="14"/>
        <v>33.081347576006571</v>
      </c>
    </row>
    <row r="287" spans="1:7" x14ac:dyDescent="0.25">
      <c r="A287" t="str">
        <f t="shared" si="12"/>
        <v>H352008</v>
      </c>
      <c r="B287" t="str">
        <f t="shared" si="13"/>
        <v>2008</v>
      </c>
      <c r="C287" s="121" t="s">
        <v>72</v>
      </c>
      <c r="D287" s="121" t="s">
        <v>187</v>
      </c>
      <c r="E287" s="122">
        <v>1301</v>
      </c>
      <c r="F287" s="122">
        <v>65793</v>
      </c>
      <c r="G287">
        <f t="shared" si="14"/>
        <v>19.774140106090314</v>
      </c>
    </row>
    <row r="288" spans="1:7" x14ac:dyDescent="0.25">
      <c r="A288" t="str">
        <f t="shared" si="12"/>
        <v>H352009</v>
      </c>
      <c r="B288" t="str">
        <f t="shared" si="13"/>
        <v>2009</v>
      </c>
      <c r="C288" s="121" t="s">
        <v>72</v>
      </c>
      <c r="D288" s="121" t="s">
        <v>119</v>
      </c>
      <c r="E288" s="122">
        <v>1097.9000000000001</v>
      </c>
      <c r="F288" s="122">
        <v>67550</v>
      </c>
      <c r="G288">
        <f t="shared" si="14"/>
        <v>16.253145817912657</v>
      </c>
    </row>
    <row r="289" spans="1:7" x14ac:dyDescent="0.25">
      <c r="A289" t="str">
        <f t="shared" si="12"/>
        <v>H352010</v>
      </c>
      <c r="B289" t="str">
        <f t="shared" si="13"/>
        <v>2010</v>
      </c>
      <c r="C289" s="121" t="s">
        <v>72</v>
      </c>
      <c r="D289" s="121" t="s">
        <v>121</v>
      </c>
      <c r="E289" s="122">
        <v>1563</v>
      </c>
      <c r="F289" s="122">
        <v>70664</v>
      </c>
      <c r="G289">
        <f t="shared" si="14"/>
        <v>22.118759198460321</v>
      </c>
    </row>
    <row r="290" spans="1:7" x14ac:dyDescent="0.25">
      <c r="A290" t="str">
        <f t="shared" si="12"/>
        <v>H352011</v>
      </c>
      <c r="B290" t="str">
        <f t="shared" si="13"/>
        <v>2011</v>
      </c>
      <c r="C290" s="121" t="s">
        <v>72</v>
      </c>
      <c r="D290" s="121" t="s">
        <v>123</v>
      </c>
      <c r="E290" s="122">
        <v>1973.1599999999999</v>
      </c>
      <c r="F290" s="122">
        <v>70667</v>
      </c>
      <c r="G290">
        <f t="shared" si="14"/>
        <v>27.921943764416206</v>
      </c>
    </row>
    <row r="291" spans="1:7" x14ac:dyDescent="0.25">
      <c r="A291" t="str">
        <f t="shared" si="12"/>
        <v>H352012</v>
      </c>
      <c r="B291" t="str">
        <f t="shared" si="13"/>
        <v>2012</v>
      </c>
      <c r="C291" s="121" t="s">
        <v>72</v>
      </c>
      <c r="D291" s="121" t="s">
        <v>124</v>
      </c>
      <c r="E291" s="122">
        <v>1217.1200000000001</v>
      </c>
      <c r="F291" s="122">
        <v>75766</v>
      </c>
      <c r="G291">
        <f t="shared" si="14"/>
        <v>16.064197661220074</v>
      </c>
    </row>
    <row r="292" spans="1:7" x14ac:dyDescent="0.25">
      <c r="A292" t="str">
        <f t="shared" si="12"/>
        <v>H352013</v>
      </c>
      <c r="B292" t="str">
        <f t="shared" si="13"/>
        <v>2013</v>
      </c>
      <c r="C292" s="121" t="s">
        <v>72</v>
      </c>
      <c r="D292" s="121" t="s">
        <v>125</v>
      </c>
      <c r="E292" s="122">
        <v>1429.44</v>
      </c>
      <c r="F292" s="122">
        <v>80237</v>
      </c>
      <c r="G292">
        <f t="shared" si="14"/>
        <v>17.815222403629249</v>
      </c>
    </row>
    <row r="293" spans="1:7" x14ac:dyDescent="0.25">
      <c r="A293" t="str">
        <f t="shared" si="12"/>
        <v>H352014</v>
      </c>
      <c r="B293" t="str">
        <f t="shared" si="13"/>
        <v>2014</v>
      </c>
      <c r="C293" s="121" t="s">
        <v>72</v>
      </c>
      <c r="D293" s="121" t="s">
        <v>126</v>
      </c>
      <c r="E293" s="122">
        <v>2673.52</v>
      </c>
      <c r="F293" s="122">
        <v>75576</v>
      </c>
      <c r="G293">
        <f t="shared" si="14"/>
        <v>35.375251402561659</v>
      </c>
    </row>
    <row r="294" spans="1:7" x14ac:dyDescent="0.25">
      <c r="A294" t="str">
        <f t="shared" si="12"/>
        <v>H352015</v>
      </c>
      <c r="B294" t="str">
        <f t="shared" si="13"/>
        <v>2015</v>
      </c>
      <c r="C294" s="121" t="s">
        <v>72</v>
      </c>
      <c r="D294" s="121" t="s">
        <v>127</v>
      </c>
      <c r="E294" s="122">
        <v>2967.15</v>
      </c>
      <c r="F294" s="122">
        <v>77679</v>
      </c>
      <c r="G294">
        <f t="shared" si="14"/>
        <v>38.197582358166301</v>
      </c>
    </row>
    <row r="295" spans="1:7" x14ac:dyDescent="0.25">
      <c r="A295" t="str">
        <f t="shared" si="12"/>
        <v>H352016</v>
      </c>
      <c r="B295" t="str">
        <f t="shared" si="13"/>
        <v>2016</v>
      </c>
      <c r="C295" s="121" t="s">
        <v>72</v>
      </c>
      <c r="D295" s="121" t="s">
        <v>428</v>
      </c>
      <c r="E295" s="122">
        <v>3152.92</v>
      </c>
      <c r="F295" s="122">
        <v>77015</v>
      </c>
      <c r="G295">
        <f t="shared" si="14"/>
        <v>40.939037849769527</v>
      </c>
    </row>
    <row r="296" spans="1:7" x14ac:dyDescent="0.25">
      <c r="A296" t="str">
        <f t="shared" si="12"/>
        <v>H352017</v>
      </c>
      <c r="B296" t="str">
        <f t="shared" si="13"/>
        <v>2017</v>
      </c>
      <c r="C296" s="121" t="s">
        <v>72</v>
      </c>
      <c r="D296" s="121" t="s">
        <v>447</v>
      </c>
      <c r="E296" s="122">
        <v>2791.4300000000003</v>
      </c>
      <c r="F296" s="122">
        <v>77971</v>
      </c>
      <c r="G296">
        <f t="shared" si="14"/>
        <v>35.800874684177451</v>
      </c>
    </row>
    <row r="297" spans="1:7" x14ac:dyDescent="0.25">
      <c r="A297" t="str">
        <f t="shared" si="12"/>
        <v>H352018</v>
      </c>
      <c r="B297" t="str">
        <f t="shared" si="13"/>
        <v>2018</v>
      </c>
      <c r="C297" s="121" t="s">
        <v>72</v>
      </c>
      <c r="D297" s="121" t="s">
        <v>456</v>
      </c>
      <c r="E297" s="122">
        <v>2944.08</v>
      </c>
      <c r="F297" s="122">
        <v>75819</v>
      </c>
      <c r="G297">
        <f t="shared" si="14"/>
        <v>38.830372334111502</v>
      </c>
    </row>
    <row r="298" spans="1:7" x14ac:dyDescent="0.25">
      <c r="A298" t="str">
        <f t="shared" si="12"/>
        <v>H352019</v>
      </c>
      <c r="B298" t="str">
        <f t="shared" si="13"/>
        <v>2019</v>
      </c>
      <c r="C298" s="121" t="s">
        <v>72</v>
      </c>
      <c r="D298" s="121" t="s">
        <v>478</v>
      </c>
      <c r="E298" s="122">
        <v>1555.9</v>
      </c>
      <c r="F298" s="122">
        <v>37863</v>
      </c>
      <c r="G298">
        <f t="shared" si="14"/>
        <v>41.092887515516473</v>
      </c>
    </row>
    <row r="299" spans="1:7" x14ac:dyDescent="0.25">
      <c r="A299" t="str">
        <f t="shared" si="12"/>
        <v>H362008</v>
      </c>
      <c r="B299" t="str">
        <f t="shared" si="13"/>
        <v>2008</v>
      </c>
      <c r="C299" s="121" t="s">
        <v>74</v>
      </c>
      <c r="D299" s="121" t="s">
        <v>187</v>
      </c>
      <c r="E299" s="122">
        <v>2879.66</v>
      </c>
      <c r="F299" s="122">
        <v>95821</v>
      </c>
      <c r="G299">
        <f t="shared" si="14"/>
        <v>30.052493712234266</v>
      </c>
    </row>
    <row r="300" spans="1:7" x14ac:dyDescent="0.25">
      <c r="A300" t="str">
        <f t="shared" si="12"/>
        <v>H362009</v>
      </c>
      <c r="B300" t="str">
        <f t="shared" si="13"/>
        <v>2009</v>
      </c>
      <c r="C300" s="121" t="s">
        <v>74</v>
      </c>
      <c r="D300" s="121" t="s">
        <v>119</v>
      </c>
      <c r="E300" s="122">
        <v>2969.16</v>
      </c>
      <c r="F300" s="122">
        <v>91336</v>
      </c>
      <c r="G300">
        <f t="shared" si="14"/>
        <v>32.508101953227637</v>
      </c>
    </row>
    <row r="301" spans="1:7" x14ac:dyDescent="0.25">
      <c r="A301" t="str">
        <f t="shared" si="12"/>
        <v>H362010</v>
      </c>
      <c r="B301" t="str">
        <f t="shared" si="13"/>
        <v>2010</v>
      </c>
      <c r="C301" s="121" t="s">
        <v>74</v>
      </c>
      <c r="D301" s="121" t="s">
        <v>121</v>
      </c>
      <c r="E301" s="122">
        <v>3355.8</v>
      </c>
      <c r="F301" s="122">
        <v>94327</v>
      </c>
      <c r="G301">
        <f t="shared" si="14"/>
        <v>35.576240100925503</v>
      </c>
    </row>
    <row r="302" spans="1:7" x14ac:dyDescent="0.25">
      <c r="A302" t="str">
        <f t="shared" si="12"/>
        <v>H362011</v>
      </c>
      <c r="B302" t="str">
        <f t="shared" si="13"/>
        <v>2011</v>
      </c>
      <c r="C302" s="121" t="s">
        <v>74</v>
      </c>
      <c r="D302" s="121" t="s">
        <v>123</v>
      </c>
      <c r="E302" s="122">
        <v>3964.1</v>
      </c>
      <c r="F302" s="122">
        <v>101214</v>
      </c>
      <c r="G302">
        <f t="shared" si="14"/>
        <v>39.165530460213013</v>
      </c>
    </row>
    <row r="303" spans="1:7" x14ac:dyDescent="0.25">
      <c r="A303" t="str">
        <f t="shared" si="12"/>
        <v>H362012</v>
      </c>
      <c r="B303" t="str">
        <f t="shared" si="13"/>
        <v>2012</v>
      </c>
      <c r="C303" s="121" t="s">
        <v>74</v>
      </c>
      <c r="D303" s="121" t="s">
        <v>124</v>
      </c>
      <c r="E303" s="122">
        <v>4104.7</v>
      </c>
      <c r="F303" s="122">
        <v>103014</v>
      </c>
      <c r="G303">
        <f t="shared" si="14"/>
        <v>39.846040344030904</v>
      </c>
    </row>
    <row r="304" spans="1:7" x14ac:dyDescent="0.25">
      <c r="A304" t="str">
        <f t="shared" si="12"/>
        <v>H362013</v>
      </c>
      <c r="B304" t="str">
        <f t="shared" si="13"/>
        <v>2013</v>
      </c>
      <c r="C304" s="121" t="s">
        <v>74</v>
      </c>
      <c r="D304" s="121" t="s">
        <v>125</v>
      </c>
      <c r="E304" s="122">
        <v>3790.2000000000003</v>
      </c>
      <c r="F304" s="122">
        <v>113062</v>
      </c>
      <c r="G304">
        <f t="shared" si="14"/>
        <v>33.523199660363346</v>
      </c>
    </row>
    <row r="305" spans="1:7" x14ac:dyDescent="0.25">
      <c r="A305" t="str">
        <f t="shared" si="12"/>
        <v>H362014</v>
      </c>
      <c r="B305" t="str">
        <f t="shared" si="13"/>
        <v>2014</v>
      </c>
      <c r="C305" s="121" t="s">
        <v>74</v>
      </c>
      <c r="D305" s="121" t="s">
        <v>126</v>
      </c>
      <c r="E305" s="122">
        <v>3206</v>
      </c>
      <c r="F305" s="122">
        <v>84952</v>
      </c>
      <c r="G305">
        <f t="shared" si="14"/>
        <v>37.738958470665786</v>
      </c>
    </row>
    <row r="306" spans="1:7" x14ac:dyDescent="0.25">
      <c r="A306" t="str">
        <f t="shared" si="12"/>
        <v>H372008</v>
      </c>
      <c r="B306" t="str">
        <f t="shared" si="13"/>
        <v>2008</v>
      </c>
      <c r="C306" s="121" t="s">
        <v>75</v>
      </c>
      <c r="D306" s="121" t="s">
        <v>187</v>
      </c>
      <c r="E306" s="122">
        <v>1122.68</v>
      </c>
      <c r="F306" s="122">
        <v>35665</v>
      </c>
      <c r="G306">
        <f t="shared" si="14"/>
        <v>31.478480302817893</v>
      </c>
    </row>
    <row r="307" spans="1:7" x14ac:dyDescent="0.25">
      <c r="A307" t="str">
        <f t="shared" si="12"/>
        <v>H372009</v>
      </c>
      <c r="B307" t="str">
        <f t="shared" si="13"/>
        <v>2009</v>
      </c>
      <c r="C307" s="121" t="s">
        <v>75</v>
      </c>
      <c r="D307" s="121" t="s">
        <v>119</v>
      </c>
      <c r="E307" s="122">
        <v>671.54</v>
      </c>
      <c r="F307" s="122">
        <v>34377</v>
      </c>
      <c r="G307">
        <f t="shared" si="14"/>
        <v>19.534572533961661</v>
      </c>
    </row>
    <row r="308" spans="1:7" x14ac:dyDescent="0.25">
      <c r="A308" t="str">
        <f t="shared" si="12"/>
        <v>H382008</v>
      </c>
      <c r="B308" t="str">
        <f t="shared" si="13"/>
        <v>2008</v>
      </c>
      <c r="C308" s="121" t="s">
        <v>76</v>
      </c>
      <c r="D308" s="121" t="s">
        <v>187</v>
      </c>
      <c r="E308" s="122">
        <v>182</v>
      </c>
      <c r="F308" s="122">
        <v>19123</v>
      </c>
      <c r="G308">
        <f t="shared" si="14"/>
        <v>9.5173351461590769</v>
      </c>
    </row>
    <row r="309" spans="1:7" x14ac:dyDescent="0.25">
      <c r="A309" t="str">
        <f t="shared" si="12"/>
        <v>H382009</v>
      </c>
      <c r="B309" t="str">
        <f t="shared" si="13"/>
        <v>2009</v>
      </c>
      <c r="C309" s="121" t="s">
        <v>76</v>
      </c>
      <c r="D309" s="121" t="s">
        <v>119</v>
      </c>
      <c r="E309" s="122">
        <v>159</v>
      </c>
      <c r="F309" s="122">
        <v>9274</v>
      </c>
      <c r="G309">
        <f t="shared" si="14"/>
        <v>17.144705628639205</v>
      </c>
    </row>
    <row r="310" spans="1:7" x14ac:dyDescent="0.25">
      <c r="A310" t="str">
        <f t="shared" si="12"/>
        <v>H392008</v>
      </c>
      <c r="B310" t="str">
        <f t="shared" si="13"/>
        <v>2008</v>
      </c>
      <c r="C310" s="121" t="s">
        <v>77</v>
      </c>
      <c r="D310" s="121" t="s">
        <v>187</v>
      </c>
      <c r="E310" s="122">
        <v>812</v>
      </c>
      <c r="F310" s="122">
        <v>40090</v>
      </c>
      <c r="G310">
        <f t="shared" si="14"/>
        <v>20.254427538039408</v>
      </c>
    </row>
    <row r="311" spans="1:7" x14ac:dyDescent="0.25">
      <c r="A311" t="str">
        <f t="shared" si="12"/>
        <v>H392009</v>
      </c>
      <c r="B311" t="str">
        <f t="shared" si="13"/>
        <v>2009</v>
      </c>
      <c r="C311" s="121" t="s">
        <v>77</v>
      </c>
      <c r="D311" s="121" t="s">
        <v>119</v>
      </c>
      <c r="E311" s="122">
        <v>941.76</v>
      </c>
      <c r="F311" s="122">
        <v>36133</v>
      </c>
      <c r="G311">
        <f t="shared" si="14"/>
        <v>26.063709074806965</v>
      </c>
    </row>
    <row r="312" spans="1:7" x14ac:dyDescent="0.25">
      <c r="A312" t="str">
        <f t="shared" si="12"/>
        <v>H392010</v>
      </c>
      <c r="B312" t="str">
        <f t="shared" si="13"/>
        <v>2010</v>
      </c>
      <c r="C312" s="121" t="s">
        <v>77</v>
      </c>
      <c r="D312" s="121" t="s">
        <v>121</v>
      </c>
      <c r="E312" s="122">
        <v>742</v>
      </c>
      <c r="F312" s="122">
        <v>35192</v>
      </c>
      <c r="G312">
        <f t="shared" si="14"/>
        <v>21.08433734939759</v>
      </c>
    </row>
    <row r="313" spans="1:7" x14ac:dyDescent="0.25">
      <c r="A313" t="str">
        <f t="shared" si="12"/>
        <v>H392011</v>
      </c>
      <c r="B313" t="str">
        <f t="shared" si="13"/>
        <v>2011</v>
      </c>
      <c r="C313" s="121" t="s">
        <v>77</v>
      </c>
      <c r="D313" s="121" t="s">
        <v>123</v>
      </c>
      <c r="E313" s="122">
        <v>759.5</v>
      </c>
      <c r="F313" s="122">
        <v>32553</v>
      </c>
      <c r="G313">
        <f t="shared" si="14"/>
        <v>23.331182993886891</v>
      </c>
    </row>
    <row r="314" spans="1:7" x14ac:dyDescent="0.25">
      <c r="A314" t="str">
        <f t="shared" si="12"/>
        <v>H392012</v>
      </c>
      <c r="B314" t="str">
        <f t="shared" si="13"/>
        <v>2012</v>
      </c>
      <c r="C314" s="121" t="s">
        <v>77</v>
      </c>
      <c r="D314" s="121" t="s">
        <v>124</v>
      </c>
      <c r="E314" s="122">
        <v>952.5</v>
      </c>
      <c r="F314" s="122">
        <v>30584</v>
      </c>
      <c r="G314">
        <f t="shared" si="14"/>
        <v>31.143735286424274</v>
      </c>
    </row>
    <row r="315" spans="1:7" x14ac:dyDescent="0.25">
      <c r="A315" t="str">
        <f t="shared" si="12"/>
        <v>H392013</v>
      </c>
      <c r="B315" t="str">
        <f t="shared" si="13"/>
        <v>2013</v>
      </c>
      <c r="C315" s="121" t="s">
        <v>77</v>
      </c>
      <c r="D315" s="121" t="s">
        <v>125</v>
      </c>
      <c r="E315" s="122">
        <v>944.5</v>
      </c>
      <c r="F315" s="122">
        <v>29972</v>
      </c>
      <c r="G315">
        <f t="shared" si="14"/>
        <v>31.512745228880291</v>
      </c>
    </row>
    <row r="316" spans="1:7" x14ac:dyDescent="0.25">
      <c r="A316" t="str">
        <f t="shared" si="12"/>
        <v>H392014</v>
      </c>
      <c r="B316" t="str">
        <f t="shared" si="13"/>
        <v>2014</v>
      </c>
      <c r="C316" s="121" t="s">
        <v>77</v>
      </c>
      <c r="D316" s="121" t="s">
        <v>126</v>
      </c>
      <c r="E316" s="122">
        <v>861</v>
      </c>
      <c r="F316" s="122">
        <v>31171</v>
      </c>
      <c r="G316">
        <f t="shared" si="14"/>
        <v>27.621827981136313</v>
      </c>
    </row>
    <row r="317" spans="1:7" x14ac:dyDescent="0.25">
      <c r="A317" t="str">
        <f t="shared" si="12"/>
        <v>H392015</v>
      </c>
      <c r="B317" t="str">
        <f t="shared" si="13"/>
        <v>2015</v>
      </c>
      <c r="C317" s="121" t="s">
        <v>77</v>
      </c>
      <c r="D317" s="121" t="s">
        <v>127</v>
      </c>
      <c r="E317" s="122">
        <v>1039.5</v>
      </c>
      <c r="F317" s="122">
        <v>31698</v>
      </c>
      <c r="G317">
        <f t="shared" si="14"/>
        <v>32.793867120954005</v>
      </c>
    </row>
    <row r="318" spans="1:7" x14ac:dyDescent="0.25">
      <c r="A318" t="str">
        <f t="shared" si="12"/>
        <v>H392016</v>
      </c>
      <c r="B318" t="str">
        <f t="shared" si="13"/>
        <v>2016</v>
      </c>
      <c r="C318" s="121" t="s">
        <v>77</v>
      </c>
      <c r="D318" s="121" t="s">
        <v>428</v>
      </c>
      <c r="E318" s="122">
        <v>863</v>
      </c>
      <c r="F318" s="122">
        <v>31647</v>
      </c>
      <c r="G318">
        <f t="shared" si="14"/>
        <v>27.269567415552817</v>
      </c>
    </row>
    <row r="319" spans="1:7" x14ac:dyDescent="0.25">
      <c r="A319" t="str">
        <f t="shared" si="12"/>
        <v>H392017</v>
      </c>
      <c r="B319" t="str">
        <f t="shared" si="13"/>
        <v>2017</v>
      </c>
      <c r="C319" s="121" t="s">
        <v>77</v>
      </c>
      <c r="D319" s="121" t="s">
        <v>447</v>
      </c>
      <c r="E319" s="122">
        <v>842</v>
      </c>
      <c r="F319" s="122">
        <v>32698</v>
      </c>
      <c r="G319">
        <f t="shared" si="14"/>
        <v>25.750810447122149</v>
      </c>
    </row>
    <row r="320" spans="1:7" x14ac:dyDescent="0.25">
      <c r="A320" t="str">
        <f t="shared" si="12"/>
        <v>H392018</v>
      </c>
      <c r="B320" t="str">
        <f t="shared" si="13"/>
        <v>2018</v>
      </c>
      <c r="C320" s="121" t="s">
        <v>77</v>
      </c>
      <c r="D320" s="121" t="s">
        <v>456</v>
      </c>
      <c r="E320" s="122">
        <v>433.1</v>
      </c>
      <c r="F320" s="122">
        <v>33401</v>
      </c>
      <c r="G320">
        <f t="shared" si="14"/>
        <v>12.966677644381905</v>
      </c>
    </row>
    <row r="321" spans="1:7" x14ac:dyDescent="0.25">
      <c r="A321" t="str">
        <f t="shared" ref="A321:A352" si="15">C321&amp;D321</f>
        <v>H392019</v>
      </c>
      <c r="B321" t="str">
        <f t="shared" ref="B321:B352" si="16">D321&amp;""</f>
        <v>2019</v>
      </c>
      <c r="C321" s="121" t="s">
        <v>77</v>
      </c>
      <c r="D321" s="121" t="s">
        <v>478</v>
      </c>
      <c r="E321" s="122">
        <v>193.3</v>
      </c>
      <c r="F321" s="122">
        <v>15687</v>
      </c>
      <c r="G321">
        <f t="shared" si="14"/>
        <v>12.322305093389431</v>
      </c>
    </row>
    <row r="322" spans="1:7" x14ac:dyDescent="0.25">
      <c r="A322" t="str">
        <f t="shared" si="15"/>
        <v>H402008</v>
      </c>
      <c r="B322" t="str">
        <f t="shared" si="16"/>
        <v>2008</v>
      </c>
      <c r="C322" s="121" t="s">
        <v>79</v>
      </c>
      <c r="D322" s="121" t="s">
        <v>187</v>
      </c>
      <c r="E322" s="122">
        <v>1368</v>
      </c>
      <c r="F322" s="122">
        <v>98358</v>
      </c>
      <c r="G322">
        <f t="shared" si="14"/>
        <v>13.908375526139206</v>
      </c>
    </row>
    <row r="323" spans="1:7" x14ac:dyDescent="0.25">
      <c r="A323" t="str">
        <f t="shared" si="15"/>
        <v>H402009</v>
      </c>
      <c r="B323" t="str">
        <f t="shared" si="16"/>
        <v>2009</v>
      </c>
      <c r="C323" s="121" t="s">
        <v>79</v>
      </c>
      <c r="D323" s="121" t="s">
        <v>119</v>
      </c>
      <c r="E323" s="122">
        <v>1336</v>
      </c>
      <c r="F323" s="122">
        <v>96629</v>
      </c>
      <c r="G323">
        <f t="shared" ref="G323:G386" si="17">E323/F323*1000</f>
        <v>13.826077057612103</v>
      </c>
    </row>
    <row r="324" spans="1:7" x14ac:dyDescent="0.25">
      <c r="A324" t="str">
        <f t="shared" si="15"/>
        <v>H402010</v>
      </c>
      <c r="B324" t="str">
        <f t="shared" si="16"/>
        <v>2010</v>
      </c>
      <c r="C324" s="121" t="s">
        <v>79</v>
      </c>
      <c r="D324" s="121" t="s">
        <v>121</v>
      </c>
      <c r="E324" s="122">
        <v>1246</v>
      </c>
      <c r="F324" s="122">
        <v>94357</v>
      </c>
      <c r="G324">
        <f t="shared" si="17"/>
        <v>13.205167608126583</v>
      </c>
    </row>
    <row r="325" spans="1:7" x14ac:dyDescent="0.25">
      <c r="A325" t="str">
        <f t="shared" si="15"/>
        <v>H402011</v>
      </c>
      <c r="B325" t="str">
        <f t="shared" si="16"/>
        <v>2011</v>
      </c>
      <c r="C325" s="121" t="s">
        <v>79</v>
      </c>
      <c r="D325" s="121" t="s">
        <v>123</v>
      </c>
      <c r="E325" s="122">
        <v>1639</v>
      </c>
      <c r="F325" s="122">
        <v>94441</v>
      </c>
      <c r="G325">
        <f t="shared" si="17"/>
        <v>17.354750585021335</v>
      </c>
    </row>
    <row r="326" spans="1:7" x14ac:dyDescent="0.25">
      <c r="A326" t="str">
        <f t="shared" si="15"/>
        <v>H402012</v>
      </c>
      <c r="B326" t="str">
        <f t="shared" si="16"/>
        <v>2012</v>
      </c>
      <c r="C326" s="121" t="s">
        <v>79</v>
      </c>
      <c r="D326" s="121" t="s">
        <v>124</v>
      </c>
      <c r="E326" s="122">
        <v>2287.5</v>
      </c>
      <c r="F326" s="122">
        <v>92257</v>
      </c>
      <c r="G326">
        <f t="shared" si="17"/>
        <v>24.794866514194045</v>
      </c>
    </row>
    <row r="327" spans="1:7" x14ac:dyDescent="0.25">
      <c r="A327" t="str">
        <f t="shared" si="15"/>
        <v>H402013</v>
      </c>
      <c r="B327" t="str">
        <f t="shared" si="16"/>
        <v>2013</v>
      </c>
      <c r="C327" s="121" t="s">
        <v>79</v>
      </c>
      <c r="D327" s="121" t="s">
        <v>125</v>
      </c>
      <c r="E327" s="122">
        <v>5805.5</v>
      </c>
      <c r="F327" s="122">
        <v>92343</v>
      </c>
      <c r="G327">
        <f t="shared" si="17"/>
        <v>62.868869324150175</v>
      </c>
    </row>
    <row r="328" spans="1:7" x14ac:dyDescent="0.25">
      <c r="A328" t="str">
        <f t="shared" si="15"/>
        <v>H402014</v>
      </c>
      <c r="B328" t="str">
        <f t="shared" si="16"/>
        <v>2014</v>
      </c>
      <c r="C328" s="121" t="s">
        <v>79</v>
      </c>
      <c r="D328" s="121" t="s">
        <v>126</v>
      </c>
      <c r="E328" s="122">
        <v>2665</v>
      </c>
      <c r="F328" s="122">
        <v>49235</v>
      </c>
      <c r="G328">
        <f t="shared" si="17"/>
        <v>54.128160861175992</v>
      </c>
    </row>
    <row r="329" spans="1:7" x14ac:dyDescent="0.25">
      <c r="A329" t="str">
        <f t="shared" si="15"/>
        <v>H402016</v>
      </c>
      <c r="B329" t="str">
        <f t="shared" si="16"/>
        <v>2016</v>
      </c>
      <c r="C329" s="121" t="s">
        <v>79</v>
      </c>
      <c r="D329" s="121" t="s">
        <v>428</v>
      </c>
      <c r="E329" s="122">
        <v>3097.04</v>
      </c>
      <c r="F329" s="122">
        <v>105238</v>
      </c>
      <c r="G329">
        <f t="shared" si="17"/>
        <v>29.428913510328968</v>
      </c>
    </row>
    <row r="330" spans="1:7" x14ac:dyDescent="0.25">
      <c r="A330" t="str">
        <f t="shared" si="15"/>
        <v>H402017</v>
      </c>
      <c r="B330" t="str">
        <f t="shared" si="16"/>
        <v>2017</v>
      </c>
      <c r="C330" s="121" t="s">
        <v>79</v>
      </c>
      <c r="D330" s="121" t="s">
        <v>447</v>
      </c>
      <c r="E330" s="122">
        <v>3115.5</v>
      </c>
      <c r="F330" s="122">
        <v>106425</v>
      </c>
      <c r="G330">
        <f t="shared" si="17"/>
        <v>29.27413671599718</v>
      </c>
    </row>
    <row r="331" spans="1:7" x14ac:dyDescent="0.25">
      <c r="A331" t="str">
        <f t="shared" si="15"/>
        <v>H402018</v>
      </c>
      <c r="B331" t="str">
        <f t="shared" si="16"/>
        <v>2018</v>
      </c>
      <c r="C331" s="121" t="s">
        <v>79</v>
      </c>
      <c r="D331" s="121" t="s">
        <v>456</v>
      </c>
      <c r="E331" s="122">
        <v>3145.8599999999997</v>
      </c>
      <c r="F331" s="122">
        <v>104416</v>
      </c>
      <c r="G331">
        <f t="shared" si="17"/>
        <v>30.128141281029723</v>
      </c>
    </row>
    <row r="332" spans="1:7" x14ac:dyDescent="0.25">
      <c r="A332" t="str">
        <f t="shared" si="15"/>
        <v>H402019</v>
      </c>
      <c r="B332" t="str">
        <f t="shared" si="16"/>
        <v>2019</v>
      </c>
      <c r="C332" s="121" t="s">
        <v>79</v>
      </c>
      <c r="D332" s="121" t="s">
        <v>478</v>
      </c>
      <c r="E332" s="122">
        <v>2524.1</v>
      </c>
      <c r="F332" s="122">
        <v>54823</v>
      </c>
      <c r="G332">
        <f t="shared" si="17"/>
        <v>46.040895244696564</v>
      </c>
    </row>
    <row r="333" spans="1:7" x14ac:dyDescent="0.25">
      <c r="A333" t="str">
        <f t="shared" si="15"/>
        <v>H422008</v>
      </c>
      <c r="B333" t="str">
        <f t="shared" si="16"/>
        <v>2008</v>
      </c>
      <c r="C333" s="121" t="s">
        <v>80</v>
      </c>
      <c r="D333" s="121" t="s">
        <v>187</v>
      </c>
      <c r="E333" s="122">
        <v>1585.1</v>
      </c>
      <c r="F333" s="122">
        <v>79157</v>
      </c>
      <c r="G333">
        <f t="shared" si="17"/>
        <v>20.024760918175271</v>
      </c>
    </row>
    <row r="334" spans="1:7" x14ac:dyDescent="0.25">
      <c r="A334" t="str">
        <f t="shared" si="15"/>
        <v>H422009</v>
      </c>
      <c r="B334" t="str">
        <f t="shared" si="16"/>
        <v>2009</v>
      </c>
      <c r="C334" s="121" t="s">
        <v>80</v>
      </c>
      <c r="D334" s="121" t="s">
        <v>119</v>
      </c>
      <c r="E334" s="122">
        <v>1907.96</v>
      </c>
      <c r="F334" s="122">
        <v>91497</v>
      </c>
      <c r="G334">
        <f t="shared" si="17"/>
        <v>20.852705553187537</v>
      </c>
    </row>
    <row r="335" spans="1:7" x14ac:dyDescent="0.25">
      <c r="A335" t="str">
        <f t="shared" si="15"/>
        <v>H422010</v>
      </c>
      <c r="B335" t="str">
        <f t="shared" si="16"/>
        <v>2010</v>
      </c>
      <c r="C335" s="121" t="s">
        <v>80</v>
      </c>
      <c r="D335" s="121" t="s">
        <v>121</v>
      </c>
      <c r="E335" s="122">
        <v>1462.1000000000001</v>
      </c>
      <c r="F335" s="122">
        <v>95465</v>
      </c>
      <c r="G335">
        <f t="shared" si="17"/>
        <v>15.315560676687793</v>
      </c>
    </row>
    <row r="336" spans="1:7" x14ac:dyDescent="0.25">
      <c r="A336" t="str">
        <f t="shared" si="15"/>
        <v>H422011</v>
      </c>
      <c r="B336" t="str">
        <f t="shared" si="16"/>
        <v>2011</v>
      </c>
      <c r="C336" s="121" t="s">
        <v>80</v>
      </c>
      <c r="D336" s="121" t="s">
        <v>123</v>
      </c>
      <c r="E336" s="122">
        <v>1663.9</v>
      </c>
      <c r="F336" s="122">
        <v>94050</v>
      </c>
      <c r="G336">
        <f t="shared" si="17"/>
        <v>17.691653375863904</v>
      </c>
    </row>
    <row r="337" spans="1:7" x14ac:dyDescent="0.25">
      <c r="A337" t="str">
        <f t="shared" si="15"/>
        <v>H422012</v>
      </c>
      <c r="B337" t="str">
        <f t="shared" si="16"/>
        <v>2012</v>
      </c>
      <c r="C337" s="121" t="s">
        <v>80</v>
      </c>
      <c r="D337" s="121" t="s">
        <v>124</v>
      </c>
      <c r="E337" s="122">
        <v>2188.6600000000003</v>
      </c>
      <c r="F337" s="122">
        <v>95141</v>
      </c>
      <c r="G337">
        <f t="shared" si="17"/>
        <v>23.004382968436325</v>
      </c>
    </row>
    <row r="338" spans="1:7" x14ac:dyDescent="0.25">
      <c r="A338" t="str">
        <f t="shared" si="15"/>
        <v>H422013</v>
      </c>
      <c r="B338" t="str">
        <f t="shared" si="16"/>
        <v>2013</v>
      </c>
      <c r="C338" s="121" t="s">
        <v>80</v>
      </c>
      <c r="D338" s="121" t="s">
        <v>125</v>
      </c>
      <c r="E338" s="122">
        <v>2472.6499999999996</v>
      </c>
      <c r="F338" s="122">
        <v>98041</v>
      </c>
      <c r="G338">
        <f t="shared" si="17"/>
        <v>25.22057098560806</v>
      </c>
    </row>
    <row r="339" spans="1:7" x14ac:dyDescent="0.25">
      <c r="A339" t="str">
        <f t="shared" si="15"/>
        <v>H422014</v>
      </c>
      <c r="B339" t="str">
        <f t="shared" si="16"/>
        <v>2014</v>
      </c>
      <c r="C339" s="121" t="s">
        <v>80</v>
      </c>
      <c r="D339" s="121" t="s">
        <v>126</v>
      </c>
      <c r="E339" s="122">
        <v>2847.95</v>
      </c>
      <c r="F339" s="122">
        <v>102832</v>
      </c>
      <c r="G339">
        <f t="shared" si="17"/>
        <v>27.695172708884392</v>
      </c>
    </row>
    <row r="340" spans="1:7" x14ac:dyDescent="0.25">
      <c r="A340" t="str">
        <f t="shared" si="15"/>
        <v>H422015</v>
      </c>
      <c r="B340" t="str">
        <f t="shared" si="16"/>
        <v>2015</v>
      </c>
      <c r="C340" s="121" t="s">
        <v>80</v>
      </c>
      <c r="D340" s="121" t="s">
        <v>127</v>
      </c>
      <c r="E340" s="122">
        <v>3512.3449999999998</v>
      </c>
      <c r="F340" s="122">
        <v>105085</v>
      </c>
      <c r="G340">
        <f t="shared" si="17"/>
        <v>33.423847361659604</v>
      </c>
    </row>
    <row r="341" spans="1:7" x14ac:dyDescent="0.25">
      <c r="A341" t="str">
        <f t="shared" si="15"/>
        <v>H442008</v>
      </c>
      <c r="B341" t="str">
        <f t="shared" si="16"/>
        <v>2008</v>
      </c>
      <c r="C341" s="121" t="s">
        <v>83</v>
      </c>
      <c r="D341" s="121" t="s">
        <v>187</v>
      </c>
      <c r="E341" s="122">
        <v>973.3</v>
      </c>
      <c r="F341" s="122">
        <v>77583</v>
      </c>
      <c r="G341">
        <f t="shared" si="17"/>
        <v>12.545274093551422</v>
      </c>
    </row>
    <row r="342" spans="1:7" x14ac:dyDescent="0.25">
      <c r="A342" t="str">
        <f t="shared" si="15"/>
        <v>H442009</v>
      </c>
      <c r="B342" t="str">
        <f t="shared" si="16"/>
        <v>2009</v>
      </c>
      <c r="C342" s="121" t="s">
        <v>83</v>
      </c>
      <c r="D342" s="121" t="s">
        <v>119</v>
      </c>
      <c r="E342" s="122">
        <v>1670.7</v>
      </c>
      <c r="F342" s="122">
        <v>72939</v>
      </c>
      <c r="G342">
        <f t="shared" si="17"/>
        <v>22.905441533336074</v>
      </c>
    </row>
    <row r="343" spans="1:7" x14ac:dyDescent="0.25">
      <c r="A343" t="str">
        <f t="shared" si="15"/>
        <v>H442010</v>
      </c>
      <c r="B343" t="str">
        <f t="shared" si="16"/>
        <v>2010</v>
      </c>
      <c r="C343" s="121" t="s">
        <v>83</v>
      </c>
      <c r="D343" s="121" t="s">
        <v>121</v>
      </c>
      <c r="E343" s="122">
        <v>1115.0999999999999</v>
      </c>
      <c r="F343" s="122">
        <v>71606</v>
      </c>
      <c r="G343">
        <f t="shared" si="17"/>
        <v>15.572717370052787</v>
      </c>
    </row>
    <row r="344" spans="1:7" x14ac:dyDescent="0.25">
      <c r="A344" t="str">
        <f t="shared" si="15"/>
        <v>H442011</v>
      </c>
      <c r="B344" t="str">
        <f t="shared" si="16"/>
        <v>2011</v>
      </c>
      <c r="C344" s="121" t="s">
        <v>83</v>
      </c>
      <c r="D344" s="121" t="s">
        <v>123</v>
      </c>
      <c r="E344" s="122">
        <v>802</v>
      </c>
      <c r="F344" s="122">
        <v>64355</v>
      </c>
      <c r="G344">
        <f t="shared" si="17"/>
        <v>12.462124155077305</v>
      </c>
    </row>
    <row r="345" spans="1:7" x14ac:dyDescent="0.25">
      <c r="A345" t="str">
        <f t="shared" si="15"/>
        <v>H442012</v>
      </c>
      <c r="B345" t="str">
        <f t="shared" si="16"/>
        <v>2012</v>
      </c>
      <c r="C345" s="121" t="s">
        <v>83</v>
      </c>
      <c r="D345" s="121" t="s">
        <v>124</v>
      </c>
      <c r="E345" s="122">
        <v>1094</v>
      </c>
      <c r="F345" s="122">
        <v>56452</v>
      </c>
      <c r="G345">
        <f t="shared" si="17"/>
        <v>19.379295684829589</v>
      </c>
    </row>
    <row r="346" spans="1:7" x14ac:dyDescent="0.25">
      <c r="A346" t="str">
        <f t="shared" si="15"/>
        <v>H442013</v>
      </c>
      <c r="B346" t="str">
        <f t="shared" si="16"/>
        <v>2013</v>
      </c>
      <c r="C346" s="121" t="s">
        <v>83</v>
      </c>
      <c r="D346" s="121" t="s">
        <v>125</v>
      </c>
      <c r="E346" s="122">
        <v>1431.4</v>
      </c>
      <c r="F346" s="122">
        <v>57880</v>
      </c>
      <c r="G346">
        <f t="shared" si="17"/>
        <v>24.730476848652387</v>
      </c>
    </row>
    <row r="347" spans="1:7" x14ac:dyDescent="0.25">
      <c r="A347" t="str">
        <f t="shared" si="15"/>
        <v>H442014</v>
      </c>
      <c r="B347" t="str">
        <f t="shared" si="16"/>
        <v>2014</v>
      </c>
      <c r="C347" s="121" t="s">
        <v>83</v>
      </c>
      <c r="D347" s="121" t="s">
        <v>126</v>
      </c>
      <c r="E347" s="122">
        <v>1710.9</v>
      </c>
      <c r="F347" s="122">
        <v>61533</v>
      </c>
      <c r="G347">
        <f t="shared" si="17"/>
        <v>27.804592657598363</v>
      </c>
    </row>
    <row r="348" spans="1:7" x14ac:dyDescent="0.25">
      <c r="A348" t="str">
        <f t="shared" si="15"/>
        <v>H442015</v>
      </c>
      <c r="B348" t="str">
        <f t="shared" si="16"/>
        <v>2015</v>
      </c>
      <c r="C348" s="121" t="s">
        <v>83</v>
      </c>
      <c r="D348" s="121" t="s">
        <v>127</v>
      </c>
      <c r="E348" s="122">
        <v>1614.3799999999999</v>
      </c>
      <c r="F348" s="122">
        <v>59147</v>
      </c>
      <c r="G348">
        <f t="shared" si="17"/>
        <v>27.294368268889375</v>
      </c>
    </row>
    <row r="349" spans="1:7" x14ac:dyDescent="0.25">
      <c r="A349" t="str">
        <f t="shared" si="15"/>
        <v>H442016</v>
      </c>
      <c r="B349" t="str">
        <f t="shared" si="16"/>
        <v>2016</v>
      </c>
      <c r="C349" s="121" t="s">
        <v>83</v>
      </c>
      <c r="D349" s="121" t="s">
        <v>428</v>
      </c>
      <c r="E349" s="122">
        <v>1731.7199999999998</v>
      </c>
      <c r="F349" s="122">
        <v>62013</v>
      </c>
      <c r="G349">
        <f t="shared" si="17"/>
        <v>27.925112476416231</v>
      </c>
    </row>
    <row r="350" spans="1:7" x14ac:dyDescent="0.25">
      <c r="A350" t="str">
        <f t="shared" si="15"/>
        <v>H442017</v>
      </c>
      <c r="B350" t="str">
        <f t="shared" si="16"/>
        <v>2017</v>
      </c>
      <c r="C350" s="121" t="s">
        <v>83</v>
      </c>
      <c r="D350" s="121" t="s">
        <v>447</v>
      </c>
      <c r="E350" s="122">
        <v>1787.89</v>
      </c>
      <c r="F350" s="122">
        <v>61519</v>
      </c>
      <c r="G350">
        <f t="shared" si="17"/>
        <v>29.062403485102163</v>
      </c>
    </row>
    <row r="351" spans="1:7" x14ac:dyDescent="0.25">
      <c r="A351" t="str">
        <f t="shared" si="15"/>
        <v>H452008</v>
      </c>
      <c r="B351" t="str">
        <f t="shared" si="16"/>
        <v>2008</v>
      </c>
      <c r="C351" s="121" t="s">
        <v>84</v>
      </c>
      <c r="D351" s="121" t="s">
        <v>187</v>
      </c>
      <c r="E351" s="122">
        <v>95.4</v>
      </c>
      <c r="F351" s="122">
        <v>10182</v>
      </c>
      <c r="G351">
        <f t="shared" si="17"/>
        <v>9.3694755450795526</v>
      </c>
    </row>
    <row r="352" spans="1:7" x14ac:dyDescent="0.25">
      <c r="A352" t="str">
        <f t="shared" si="15"/>
        <v>H452009</v>
      </c>
      <c r="B352" t="str">
        <f t="shared" si="16"/>
        <v>2009</v>
      </c>
      <c r="C352" s="121" t="s">
        <v>84</v>
      </c>
      <c r="D352" s="121" t="s">
        <v>119</v>
      </c>
      <c r="E352" s="122">
        <v>126.50000000000001</v>
      </c>
      <c r="F352" s="122">
        <v>8528</v>
      </c>
      <c r="G352">
        <f t="shared" si="17"/>
        <v>14.833489681050658</v>
      </c>
    </row>
    <row r="353" spans="1:7" x14ac:dyDescent="0.25">
      <c r="A353" t="str">
        <f t="shared" ref="A353" si="18">C353&amp;D353</f>
        <v>H452010</v>
      </c>
      <c r="B353" t="str">
        <f t="shared" ref="B353" si="19">D353&amp;""</f>
        <v>2010</v>
      </c>
      <c r="C353" s="121" t="s">
        <v>84</v>
      </c>
      <c r="D353" s="121" t="s">
        <v>121</v>
      </c>
      <c r="E353" s="122">
        <v>78</v>
      </c>
      <c r="F353" s="122">
        <v>5484</v>
      </c>
      <c r="G353">
        <f t="shared" si="17"/>
        <v>14.223194748358862</v>
      </c>
    </row>
    <row r="354" spans="1:7" x14ac:dyDescent="0.25">
      <c r="A354" s="79" t="str">
        <f t="shared" ref="A354" si="20">C354&amp;D354</f>
        <v>H452011</v>
      </c>
      <c r="B354" s="79" t="str">
        <f t="shared" ref="B354" si="21">D354&amp;""</f>
        <v>2011</v>
      </c>
      <c r="C354" s="121" t="s">
        <v>84</v>
      </c>
      <c r="D354" s="121" t="s">
        <v>123</v>
      </c>
      <c r="E354" s="122">
        <v>80.099999999999994</v>
      </c>
      <c r="F354" s="122">
        <v>4546</v>
      </c>
      <c r="G354" s="79">
        <f t="shared" si="17"/>
        <v>17.619885613726353</v>
      </c>
    </row>
    <row r="355" spans="1:7" x14ac:dyDescent="0.25">
      <c r="A355" s="79" t="str">
        <f t="shared" ref="A355:A357" si="22">C355&amp;D355</f>
        <v>H452012</v>
      </c>
      <c r="B355" s="79" t="str">
        <f t="shared" ref="B355:B357" si="23">D355&amp;""</f>
        <v>2012</v>
      </c>
      <c r="C355" s="121" t="s">
        <v>84</v>
      </c>
      <c r="D355" s="121" t="s">
        <v>124</v>
      </c>
      <c r="E355" s="122">
        <v>108.9</v>
      </c>
      <c r="F355" s="122">
        <v>4180</v>
      </c>
      <c r="G355" s="79">
        <f t="shared" si="17"/>
        <v>26.05263157894737</v>
      </c>
    </row>
    <row r="356" spans="1:7" x14ac:dyDescent="0.25">
      <c r="A356" s="79" t="str">
        <f t="shared" si="22"/>
        <v>H452013</v>
      </c>
      <c r="B356" s="79" t="str">
        <f t="shared" si="23"/>
        <v>2013</v>
      </c>
      <c r="C356" s="121" t="s">
        <v>84</v>
      </c>
      <c r="D356" s="121" t="s">
        <v>125</v>
      </c>
      <c r="E356" s="122">
        <v>82.7</v>
      </c>
      <c r="F356" s="122">
        <v>3973</v>
      </c>
      <c r="G356" s="79">
        <f t="shared" si="17"/>
        <v>20.815504656430907</v>
      </c>
    </row>
    <row r="357" spans="1:7" x14ac:dyDescent="0.25">
      <c r="A357" s="79" t="str">
        <f t="shared" si="22"/>
        <v>H452014</v>
      </c>
      <c r="B357" s="79" t="str">
        <f t="shared" si="23"/>
        <v>2014</v>
      </c>
      <c r="C357" s="121" t="s">
        <v>84</v>
      </c>
      <c r="D357" s="121" t="s">
        <v>126</v>
      </c>
      <c r="E357" s="122">
        <v>103.2</v>
      </c>
      <c r="F357" s="122">
        <v>4502</v>
      </c>
      <c r="G357" s="79">
        <f t="shared" si="17"/>
        <v>22.923145268769435</v>
      </c>
    </row>
    <row r="358" spans="1:7" x14ac:dyDescent="0.25">
      <c r="A358" s="79" t="str">
        <f t="shared" ref="A358:A388" si="24">C358&amp;D358</f>
        <v>H452015</v>
      </c>
      <c r="B358" s="79" t="str">
        <f t="shared" ref="B358:B388" si="25">D358&amp;""</f>
        <v>2015</v>
      </c>
      <c r="C358" s="121" t="s">
        <v>84</v>
      </c>
      <c r="D358" s="121" t="s">
        <v>127</v>
      </c>
      <c r="E358" s="122">
        <v>92.199999999999989</v>
      </c>
      <c r="F358" s="122">
        <v>5148</v>
      </c>
      <c r="G358" s="79">
        <f t="shared" si="17"/>
        <v>17.909867909867906</v>
      </c>
    </row>
    <row r="359" spans="1:7" x14ac:dyDescent="0.25">
      <c r="A359" s="79" t="str">
        <f t="shared" si="24"/>
        <v>H452016</v>
      </c>
      <c r="B359" s="79" t="str">
        <f t="shared" si="25"/>
        <v>2016</v>
      </c>
      <c r="C359" s="121" t="s">
        <v>84</v>
      </c>
      <c r="D359" s="121" t="s">
        <v>428</v>
      </c>
      <c r="E359" s="122">
        <v>111.2</v>
      </c>
      <c r="F359" s="122">
        <v>5206</v>
      </c>
      <c r="G359" s="79">
        <f t="shared" si="17"/>
        <v>21.359969266231271</v>
      </c>
    </row>
    <row r="360" spans="1:7" x14ac:dyDescent="0.25">
      <c r="A360" s="79" t="str">
        <f t="shared" si="24"/>
        <v>H452017</v>
      </c>
      <c r="B360" s="79" t="str">
        <f t="shared" si="25"/>
        <v>2017</v>
      </c>
      <c r="C360" s="121" t="s">
        <v>84</v>
      </c>
      <c r="D360" s="121" t="s">
        <v>447</v>
      </c>
      <c r="E360" s="122">
        <v>101.4</v>
      </c>
      <c r="F360" s="122">
        <v>4803</v>
      </c>
      <c r="G360" s="79">
        <f t="shared" si="17"/>
        <v>21.111805121798877</v>
      </c>
    </row>
    <row r="361" spans="1:7" x14ac:dyDescent="0.25">
      <c r="A361" s="79" t="str">
        <f t="shared" si="24"/>
        <v>H452019</v>
      </c>
      <c r="B361" s="79" t="str">
        <f t="shared" si="25"/>
        <v>2019</v>
      </c>
      <c r="C361" s="121" t="s">
        <v>84</v>
      </c>
      <c r="D361" s="121" t="s">
        <v>478</v>
      </c>
      <c r="E361" s="122">
        <v>11.5</v>
      </c>
      <c r="F361" s="122">
        <v>732</v>
      </c>
      <c r="G361" s="79">
        <f t="shared" si="17"/>
        <v>15.710382513661202</v>
      </c>
    </row>
    <row r="362" spans="1:7" x14ac:dyDescent="0.25">
      <c r="A362" s="79" t="str">
        <f t="shared" si="24"/>
        <v>H462008</v>
      </c>
      <c r="B362" s="79" t="str">
        <f t="shared" si="25"/>
        <v>2008</v>
      </c>
      <c r="C362" s="121" t="s">
        <v>85</v>
      </c>
      <c r="D362" s="121" t="s">
        <v>187</v>
      </c>
      <c r="E362" s="122">
        <v>1223.0999999999999</v>
      </c>
      <c r="F362" s="122">
        <v>82745</v>
      </c>
      <c r="G362" s="79">
        <f t="shared" si="17"/>
        <v>14.781557798054262</v>
      </c>
    </row>
    <row r="363" spans="1:7" x14ac:dyDescent="0.25">
      <c r="A363" s="79" t="str">
        <f t="shared" si="24"/>
        <v>H462009</v>
      </c>
      <c r="B363" s="79" t="str">
        <f t="shared" si="25"/>
        <v>2009</v>
      </c>
      <c r="C363" s="121" t="s">
        <v>85</v>
      </c>
      <c r="D363" s="121" t="s">
        <v>119</v>
      </c>
      <c r="E363" s="122">
        <v>1604.8600000000001</v>
      </c>
      <c r="F363" s="122">
        <v>83216</v>
      </c>
      <c r="G363" s="79">
        <f t="shared" si="17"/>
        <v>19.285473947317826</v>
      </c>
    </row>
    <row r="364" spans="1:7" x14ac:dyDescent="0.25">
      <c r="A364" s="79" t="str">
        <f t="shared" si="24"/>
        <v>H462010</v>
      </c>
      <c r="B364" s="79" t="str">
        <f t="shared" si="25"/>
        <v>2010</v>
      </c>
      <c r="C364" s="121" t="s">
        <v>85</v>
      </c>
      <c r="D364" s="121" t="s">
        <v>121</v>
      </c>
      <c r="E364" s="122">
        <v>1304.4000000000001</v>
      </c>
      <c r="F364" s="122">
        <v>78667</v>
      </c>
      <c r="G364" s="79">
        <f t="shared" si="17"/>
        <v>16.581285672518337</v>
      </c>
    </row>
    <row r="365" spans="1:7" x14ac:dyDescent="0.25">
      <c r="A365" s="79" t="str">
        <f t="shared" si="24"/>
        <v>H462011</v>
      </c>
      <c r="B365" s="79" t="str">
        <f t="shared" si="25"/>
        <v>2011</v>
      </c>
      <c r="C365" s="121" t="s">
        <v>85</v>
      </c>
      <c r="D365" s="121" t="s">
        <v>123</v>
      </c>
      <c r="E365" s="122">
        <v>1227.82</v>
      </c>
      <c r="F365" s="122">
        <v>81288</v>
      </c>
      <c r="G365" s="79">
        <f t="shared" si="17"/>
        <v>15.104566479677198</v>
      </c>
    </row>
    <row r="366" spans="1:7" x14ac:dyDescent="0.25">
      <c r="A366" s="79" t="str">
        <f t="shared" si="24"/>
        <v>H462012</v>
      </c>
      <c r="B366" s="79" t="str">
        <f t="shared" si="25"/>
        <v>2012</v>
      </c>
      <c r="C366" s="121" t="s">
        <v>85</v>
      </c>
      <c r="D366" s="121" t="s">
        <v>124</v>
      </c>
      <c r="E366" s="122">
        <v>1345.02</v>
      </c>
      <c r="F366" s="122">
        <v>82599</v>
      </c>
      <c r="G366" s="79">
        <f t="shared" si="17"/>
        <v>16.283732248574438</v>
      </c>
    </row>
    <row r="367" spans="1:7" x14ac:dyDescent="0.25">
      <c r="A367" s="79" t="str">
        <f t="shared" si="24"/>
        <v>H462013</v>
      </c>
      <c r="B367" s="79" t="str">
        <f t="shared" si="25"/>
        <v>2013</v>
      </c>
      <c r="C367" s="121" t="s">
        <v>85</v>
      </c>
      <c r="D367" s="121" t="s">
        <v>125</v>
      </c>
      <c r="E367" s="122">
        <v>1609.96</v>
      </c>
      <c r="F367" s="122">
        <v>97606</v>
      </c>
      <c r="G367" s="79">
        <f t="shared" si="17"/>
        <v>16.494477798495996</v>
      </c>
    </row>
    <row r="368" spans="1:7" x14ac:dyDescent="0.25">
      <c r="A368" s="79" t="str">
        <f t="shared" si="24"/>
        <v>H462014</v>
      </c>
      <c r="B368" s="79" t="str">
        <f t="shared" si="25"/>
        <v>2014</v>
      </c>
      <c r="C368" s="121" t="s">
        <v>85</v>
      </c>
      <c r="D368" s="121" t="s">
        <v>126</v>
      </c>
      <c r="E368" s="122">
        <v>1918.06</v>
      </c>
      <c r="F368" s="122">
        <v>89696</v>
      </c>
      <c r="G368" s="79">
        <f t="shared" si="17"/>
        <v>21.384008205494116</v>
      </c>
    </row>
    <row r="369" spans="1:7" x14ac:dyDescent="0.25">
      <c r="A369" s="79" t="str">
        <f t="shared" si="24"/>
        <v>H462015</v>
      </c>
      <c r="B369" s="79" t="str">
        <f t="shared" si="25"/>
        <v>2015</v>
      </c>
      <c r="C369" s="121" t="s">
        <v>85</v>
      </c>
      <c r="D369" s="121" t="s">
        <v>127</v>
      </c>
      <c r="E369" s="122">
        <v>1943.3600000000001</v>
      </c>
      <c r="F369" s="122">
        <v>90700</v>
      </c>
      <c r="G369" s="79">
        <f t="shared" si="17"/>
        <v>21.426240352811465</v>
      </c>
    </row>
    <row r="370" spans="1:7" x14ac:dyDescent="0.25">
      <c r="A370" s="79" t="str">
        <f t="shared" si="24"/>
        <v>H462016</v>
      </c>
      <c r="B370" s="79" t="str">
        <f t="shared" si="25"/>
        <v>2016</v>
      </c>
      <c r="C370" s="121" t="s">
        <v>85</v>
      </c>
      <c r="D370" s="121" t="s">
        <v>428</v>
      </c>
      <c r="E370" s="122">
        <v>2176.5</v>
      </c>
      <c r="F370" s="122">
        <v>78068</v>
      </c>
      <c r="G370" s="79">
        <f t="shared" si="17"/>
        <v>27.87954091305016</v>
      </c>
    </row>
    <row r="371" spans="1:7" x14ac:dyDescent="0.25">
      <c r="A371" s="79" t="str">
        <f t="shared" si="24"/>
        <v>H462017</v>
      </c>
      <c r="B371" s="79" t="str">
        <f t="shared" si="25"/>
        <v>2017</v>
      </c>
      <c r="C371" s="121" t="s">
        <v>85</v>
      </c>
      <c r="D371" s="121" t="s">
        <v>447</v>
      </c>
      <c r="E371" s="122">
        <v>2141.6999999999998</v>
      </c>
      <c r="F371" s="122">
        <v>79325</v>
      </c>
      <c r="G371" s="79">
        <f t="shared" si="17"/>
        <v>26.999054522533878</v>
      </c>
    </row>
    <row r="372" spans="1:7" x14ac:dyDescent="0.25">
      <c r="A372" s="79" t="str">
        <f t="shared" si="24"/>
        <v>H462018</v>
      </c>
      <c r="B372" s="79" t="str">
        <f t="shared" si="25"/>
        <v>2018</v>
      </c>
      <c r="C372" s="121" t="s">
        <v>85</v>
      </c>
      <c r="D372" s="121" t="s">
        <v>456</v>
      </c>
      <c r="E372" s="122">
        <v>2511.5200000000004</v>
      </c>
      <c r="F372" s="122">
        <v>83638</v>
      </c>
      <c r="G372" s="79">
        <f t="shared" si="17"/>
        <v>30.028455964991995</v>
      </c>
    </row>
    <row r="373" spans="1:7" x14ac:dyDescent="0.25">
      <c r="A373" s="79" t="str">
        <f t="shared" si="24"/>
        <v>H462019</v>
      </c>
      <c r="B373" s="79" t="str">
        <f t="shared" si="25"/>
        <v>2019</v>
      </c>
      <c r="C373" s="121" t="s">
        <v>85</v>
      </c>
      <c r="D373" s="121" t="s">
        <v>478</v>
      </c>
      <c r="E373" s="122">
        <v>635.6</v>
      </c>
      <c r="F373" s="122">
        <v>22537</v>
      </c>
      <c r="G373" s="79">
        <f t="shared" si="17"/>
        <v>28.20251142565559</v>
      </c>
    </row>
    <row r="374" spans="1:7" x14ac:dyDescent="0.25">
      <c r="A374" s="79" t="str">
        <f t="shared" si="24"/>
        <v>H472008</v>
      </c>
      <c r="B374" s="79" t="str">
        <f t="shared" si="25"/>
        <v>2008</v>
      </c>
      <c r="C374" s="121" t="s">
        <v>86</v>
      </c>
      <c r="D374" s="121" t="s">
        <v>187</v>
      </c>
      <c r="E374" s="122">
        <v>3256.5</v>
      </c>
      <c r="F374" s="122">
        <v>147340</v>
      </c>
      <c r="G374" s="79">
        <f t="shared" si="17"/>
        <v>22.101941088638522</v>
      </c>
    </row>
    <row r="375" spans="1:7" x14ac:dyDescent="0.25">
      <c r="A375" s="79" t="str">
        <f t="shared" si="24"/>
        <v>H472009</v>
      </c>
      <c r="B375" s="79" t="str">
        <f t="shared" si="25"/>
        <v>2009</v>
      </c>
      <c r="C375" s="121" t="s">
        <v>86</v>
      </c>
      <c r="D375" s="121" t="s">
        <v>119</v>
      </c>
      <c r="E375" s="122">
        <v>4067.4</v>
      </c>
      <c r="F375" s="122">
        <v>138274</v>
      </c>
      <c r="G375" s="79">
        <f t="shared" si="17"/>
        <v>29.415508338516283</v>
      </c>
    </row>
    <row r="376" spans="1:7" x14ac:dyDescent="0.25">
      <c r="A376" s="79" t="str">
        <f t="shared" si="24"/>
        <v>H472010</v>
      </c>
      <c r="B376" s="79" t="str">
        <f t="shared" si="25"/>
        <v>2010</v>
      </c>
      <c r="C376" s="121" t="s">
        <v>86</v>
      </c>
      <c r="D376" s="121" t="s">
        <v>121</v>
      </c>
      <c r="E376" s="122">
        <v>3605.17</v>
      </c>
      <c r="F376" s="122">
        <v>138947</v>
      </c>
      <c r="G376" s="79">
        <f t="shared" si="17"/>
        <v>25.946368039612228</v>
      </c>
    </row>
    <row r="377" spans="1:7" x14ac:dyDescent="0.25">
      <c r="A377" s="79" t="str">
        <f t="shared" si="24"/>
        <v>H472011</v>
      </c>
      <c r="B377" s="79" t="str">
        <f t="shared" si="25"/>
        <v>2011</v>
      </c>
      <c r="C377" s="121" t="s">
        <v>86</v>
      </c>
      <c r="D377" s="121" t="s">
        <v>123</v>
      </c>
      <c r="E377" s="122">
        <v>3373.0200000000004</v>
      </c>
      <c r="F377" s="122">
        <v>137746</v>
      </c>
      <c r="G377" s="79">
        <f t="shared" si="17"/>
        <v>24.487244638682796</v>
      </c>
    </row>
    <row r="378" spans="1:7" x14ac:dyDescent="0.25">
      <c r="A378" s="79" t="str">
        <f t="shared" si="24"/>
        <v>H472012</v>
      </c>
      <c r="B378" s="79" t="str">
        <f t="shared" si="25"/>
        <v>2012</v>
      </c>
      <c r="C378" s="121" t="s">
        <v>86</v>
      </c>
      <c r="D378" s="121" t="s">
        <v>124</v>
      </c>
      <c r="E378" s="122">
        <v>3326.12</v>
      </c>
      <c r="F378" s="122">
        <v>135904</v>
      </c>
      <c r="G378" s="79">
        <f t="shared" si="17"/>
        <v>24.474040499175889</v>
      </c>
    </row>
    <row r="379" spans="1:7" x14ac:dyDescent="0.25">
      <c r="A379" s="79" t="str">
        <f t="shared" si="24"/>
        <v>H472013</v>
      </c>
      <c r="B379" s="79" t="str">
        <f t="shared" si="25"/>
        <v>2013</v>
      </c>
      <c r="C379" s="121" t="s">
        <v>86</v>
      </c>
      <c r="D379" s="121" t="s">
        <v>125</v>
      </c>
      <c r="E379" s="122">
        <v>3649.9</v>
      </c>
      <c r="F379" s="122">
        <v>144405</v>
      </c>
      <c r="G379" s="79">
        <f t="shared" si="17"/>
        <v>25.275440601087222</v>
      </c>
    </row>
    <row r="380" spans="1:7" x14ac:dyDescent="0.25">
      <c r="A380" s="79" t="str">
        <f t="shared" si="24"/>
        <v>H472014</v>
      </c>
      <c r="B380" s="79" t="str">
        <f t="shared" si="25"/>
        <v>2014</v>
      </c>
      <c r="C380" s="121" t="s">
        <v>86</v>
      </c>
      <c r="D380" s="121" t="s">
        <v>126</v>
      </c>
      <c r="E380" s="122">
        <v>3745.2000000000003</v>
      </c>
      <c r="F380" s="122">
        <v>162922</v>
      </c>
      <c r="G380" s="79">
        <f t="shared" si="17"/>
        <v>22.987687359595391</v>
      </c>
    </row>
    <row r="381" spans="1:7" x14ac:dyDescent="0.25">
      <c r="A381" s="79" t="str">
        <f t="shared" si="24"/>
        <v>H472015</v>
      </c>
      <c r="B381" s="79" t="str">
        <f t="shared" si="25"/>
        <v>2015</v>
      </c>
      <c r="C381" s="121" t="s">
        <v>86</v>
      </c>
      <c r="D381" s="121" t="s">
        <v>127</v>
      </c>
      <c r="E381" s="122">
        <v>3655.4939999999997</v>
      </c>
      <c r="F381" s="122">
        <v>154209</v>
      </c>
      <c r="G381" s="79">
        <f t="shared" si="17"/>
        <v>23.70480322160185</v>
      </c>
    </row>
    <row r="382" spans="1:7" x14ac:dyDescent="0.25">
      <c r="A382" s="79" t="str">
        <f t="shared" si="24"/>
        <v>H472016</v>
      </c>
      <c r="B382" s="79" t="str">
        <f t="shared" si="25"/>
        <v>2016</v>
      </c>
      <c r="C382" s="121" t="s">
        <v>86</v>
      </c>
      <c r="D382" s="121" t="s">
        <v>428</v>
      </c>
      <c r="E382" s="122">
        <v>4310.32</v>
      </c>
      <c r="F382" s="122">
        <v>136009</v>
      </c>
      <c r="G382" s="79">
        <f t="shared" si="17"/>
        <v>31.691432184634841</v>
      </c>
    </row>
    <row r="383" spans="1:7" x14ac:dyDescent="0.25">
      <c r="A383" s="79" t="str">
        <f t="shared" si="24"/>
        <v>H472017</v>
      </c>
      <c r="B383" s="79" t="str">
        <f t="shared" si="25"/>
        <v>2017</v>
      </c>
      <c r="C383" s="121" t="s">
        <v>86</v>
      </c>
      <c r="D383" s="121" t="s">
        <v>447</v>
      </c>
      <c r="E383" s="122">
        <v>4000.26</v>
      </c>
      <c r="F383" s="122">
        <v>135376</v>
      </c>
      <c r="G383" s="79">
        <f t="shared" si="17"/>
        <v>29.549255407162278</v>
      </c>
    </row>
    <row r="384" spans="1:7" x14ac:dyDescent="0.25">
      <c r="A384" s="79" t="str">
        <f t="shared" si="24"/>
        <v>H472018</v>
      </c>
      <c r="B384" s="79" t="str">
        <f t="shared" si="25"/>
        <v>2018</v>
      </c>
      <c r="C384" s="121" t="s">
        <v>86</v>
      </c>
      <c r="D384" s="121" t="s">
        <v>456</v>
      </c>
      <c r="E384" s="122">
        <v>4064.74</v>
      </c>
      <c r="F384" s="122">
        <v>68576</v>
      </c>
      <c r="G384" s="79">
        <f t="shared" si="17"/>
        <v>59.273506766215583</v>
      </c>
    </row>
    <row r="385" spans="1:7" x14ac:dyDescent="0.25">
      <c r="A385" s="79" t="str">
        <f t="shared" si="24"/>
        <v>H482008</v>
      </c>
      <c r="B385" s="79" t="str">
        <f t="shared" si="25"/>
        <v>2008</v>
      </c>
      <c r="C385" s="121" t="s">
        <v>87</v>
      </c>
      <c r="D385" s="121" t="s">
        <v>187</v>
      </c>
      <c r="E385" s="122">
        <v>1868.22</v>
      </c>
      <c r="F385" s="122">
        <v>76576</v>
      </c>
      <c r="G385" s="79">
        <f t="shared" si="17"/>
        <v>24.396938988717089</v>
      </c>
    </row>
    <row r="386" spans="1:7" x14ac:dyDescent="0.25">
      <c r="A386" s="79" t="str">
        <f t="shared" si="24"/>
        <v>H482009</v>
      </c>
      <c r="B386" s="79" t="str">
        <f t="shared" si="25"/>
        <v>2009</v>
      </c>
      <c r="C386" s="121" t="s">
        <v>87</v>
      </c>
      <c r="D386" s="121" t="s">
        <v>119</v>
      </c>
      <c r="E386" s="122">
        <v>1825</v>
      </c>
      <c r="F386" s="122">
        <v>69926</v>
      </c>
      <c r="G386" s="79">
        <f t="shared" si="17"/>
        <v>26.099018962903639</v>
      </c>
    </row>
    <row r="387" spans="1:7" x14ac:dyDescent="0.25">
      <c r="A387" s="79" t="str">
        <f t="shared" si="24"/>
        <v>H482010</v>
      </c>
      <c r="B387" s="79" t="str">
        <f t="shared" si="25"/>
        <v>2010</v>
      </c>
      <c r="C387" s="121" t="s">
        <v>87</v>
      </c>
      <c r="D387" s="121" t="s">
        <v>121</v>
      </c>
      <c r="E387" s="122">
        <v>1373.5</v>
      </c>
      <c r="F387" s="122">
        <v>65360</v>
      </c>
      <c r="G387" s="79">
        <f t="shared" ref="G387:G450" si="26">E387/F387*1000</f>
        <v>21.014381884944921</v>
      </c>
    </row>
    <row r="388" spans="1:7" x14ac:dyDescent="0.25">
      <c r="A388" s="79" t="str">
        <f t="shared" si="24"/>
        <v>H482011</v>
      </c>
      <c r="B388" s="79" t="str">
        <f t="shared" si="25"/>
        <v>2011</v>
      </c>
      <c r="C388" s="121" t="s">
        <v>87</v>
      </c>
      <c r="D388" s="121" t="s">
        <v>123</v>
      </c>
      <c r="E388" s="122">
        <v>1321.3600000000001</v>
      </c>
      <c r="F388" s="122">
        <v>67388</v>
      </c>
      <c r="G388" s="79">
        <f t="shared" si="26"/>
        <v>19.608238855582599</v>
      </c>
    </row>
    <row r="389" spans="1:7" x14ac:dyDescent="0.25">
      <c r="A389" s="79" t="str">
        <f t="shared" ref="A389" si="27">C389&amp;D389</f>
        <v>H482012</v>
      </c>
      <c r="B389" s="79" t="str">
        <f t="shared" ref="B389" si="28">D389&amp;""</f>
        <v>2012</v>
      </c>
      <c r="C389" s="121" t="s">
        <v>87</v>
      </c>
      <c r="D389" s="121" t="s">
        <v>124</v>
      </c>
      <c r="E389" s="122">
        <v>1491.6599999999999</v>
      </c>
      <c r="F389" s="122">
        <v>65533</v>
      </c>
      <c r="G389" s="79">
        <f t="shared" si="26"/>
        <v>22.761967253139638</v>
      </c>
    </row>
    <row r="390" spans="1:7" x14ac:dyDescent="0.25">
      <c r="A390" s="79" t="str">
        <f t="shared" ref="A390:A392" si="29">C390&amp;D390</f>
        <v>H482013</v>
      </c>
      <c r="B390" s="79" t="str">
        <f t="shared" ref="B390:B392" si="30">D390&amp;""</f>
        <v>2013</v>
      </c>
      <c r="C390" s="121" t="s">
        <v>87</v>
      </c>
      <c r="D390" s="121" t="s">
        <v>125</v>
      </c>
      <c r="E390" s="122">
        <v>1686.16</v>
      </c>
      <c r="F390" s="122">
        <v>63389</v>
      </c>
      <c r="G390" s="79">
        <f t="shared" si="26"/>
        <v>26.600198772657716</v>
      </c>
    </row>
    <row r="391" spans="1:7" x14ac:dyDescent="0.25">
      <c r="A391" s="79" t="str">
        <f t="shared" si="29"/>
        <v>H482014</v>
      </c>
      <c r="B391" s="79" t="str">
        <f t="shared" si="30"/>
        <v>2014</v>
      </c>
      <c r="C391" s="121" t="s">
        <v>87</v>
      </c>
      <c r="D391" s="121" t="s">
        <v>126</v>
      </c>
      <c r="E391" s="122">
        <v>2361.1</v>
      </c>
      <c r="F391" s="122">
        <v>69604</v>
      </c>
      <c r="G391" s="79">
        <f t="shared" si="26"/>
        <v>33.921901040170098</v>
      </c>
    </row>
    <row r="392" spans="1:7" x14ac:dyDescent="0.25">
      <c r="A392" s="79" t="str">
        <f t="shared" si="29"/>
        <v>H482015</v>
      </c>
      <c r="B392" s="79" t="str">
        <f t="shared" si="30"/>
        <v>2015</v>
      </c>
      <c r="C392" s="121" t="s">
        <v>87</v>
      </c>
      <c r="D392" s="121" t="s">
        <v>127</v>
      </c>
      <c r="E392" s="122">
        <v>2540.38</v>
      </c>
      <c r="F392" s="122">
        <v>69954</v>
      </c>
      <c r="G392" s="79">
        <f t="shared" si="26"/>
        <v>36.315007004603032</v>
      </c>
    </row>
    <row r="393" spans="1:7" x14ac:dyDescent="0.25">
      <c r="A393" s="79" t="str">
        <f t="shared" ref="A393:A394" si="31">C393&amp;D393</f>
        <v>H482016</v>
      </c>
      <c r="B393" s="79" t="str">
        <f t="shared" ref="B393:B394" si="32">D393&amp;""</f>
        <v>2016</v>
      </c>
      <c r="C393" s="121" t="s">
        <v>87</v>
      </c>
      <c r="D393" s="121" t="s">
        <v>428</v>
      </c>
      <c r="E393" s="122">
        <v>2288.96</v>
      </c>
      <c r="F393" s="122">
        <v>69163</v>
      </c>
      <c r="G393" s="79">
        <f t="shared" si="26"/>
        <v>33.095152032155923</v>
      </c>
    </row>
    <row r="394" spans="1:7" x14ac:dyDescent="0.25">
      <c r="A394" s="79" t="str">
        <f t="shared" si="31"/>
        <v>H482017</v>
      </c>
      <c r="B394" s="79" t="str">
        <f t="shared" si="32"/>
        <v>2017</v>
      </c>
      <c r="C394" s="121" t="s">
        <v>87</v>
      </c>
      <c r="D394" s="121" t="s">
        <v>447</v>
      </c>
      <c r="E394" s="122">
        <v>2320.3000000000002</v>
      </c>
      <c r="F394" s="122">
        <v>68926</v>
      </c>
      <c r="G394" s="79">
        <f t="shared" si="26"/>
        <v>33.663639265299018</v>
      </c>
    </row>
    <row r="395" spans="1:7" x14ac:dyDescent="0.25">
      <c r="A395" s="79" t="str">
        <f t="shared" ref="A395:A425" si="33">C395&amp;D395</f>
        <v>H482018</v>
      </c>
      <c r="B395" s="79" t="str">
        <f t="shared" ref="B395:B425" si="34">D395&amp;""</f>
        <v>2018</v>
      </c>
      <c r="C395" s="121" t="s">
        <v>87</v>
      </c>
      <c r="D395" s="121" t="s">
        <v>456</v>
      </c>
      <c r="E395" s="122">
        <v>2136.1</v>
      </c>
      <c r="F395" s="122">
        <v>73730</v>
      </c>
      <c r="G395" s="79">
        <f t="shared" si="26"/>
        <v>28.971924589719244</v>
      </c>
    </row>
    <row r="396" spans="1:7" x14ac:dyDescent="0.25">
      <c r="A396" s="79" t="str">
        <f t="shared" si="33"/>
        <v>H482019</v>
      </c>
      <c r="B396" s="79" t="str">
        <f t="shared" si="34"/>
        <v>2019</v>
      </c>
      <c r="C396" s="121" t="s">
        <v>87</v>
      </c>
      <c r="D396" s="121" t="s">
        <v>478</v>
      </c>
      <c r="E396" s="122">
        <v>1037.4000000000001</v>
      </c>
      <c r="F396" s="122">
        <v>37943</v>
      </c>
      <c r="G396" s="79">
        <f t="shared" si="26"/>
        <v>27.341011517275916</v>
      </c>
    </row>
    <row r="397" spans="1:7" x14ac:dyDescent="0.25">
      <c r="A397" s="79" t="str">
        <f t="shared" si="33"/>
        <v>H492008</v>
      </c>
      <c r="B397" s="79" t="str">
        <f t="shared" si="34"/>
        <v>2008</v>
      </c>
      <c r="C397" s="121" t="s">
        <v>88</v>
      </c>
      <c r="D397" s="121" t="s">
        <v>187</v>
      </c>
      <c r="E397" s="122">
        <v>240</v>
      </c>
      <c r="F397" s="122">
        <v>27298</v>
      </c>
      <c r="G397" s="79">
        <f t="shared" si="26"/>
        <v>8.7918528829950908</v>
      </c>
    </row>
    <row r="398" spans="1:7" x14ac:dyDescent="0.25">
      <c r="A398" s="79" t="str">
        <f t="shared" si="33"/>
        <v>H492009</v>
      </c>
      <c r="B398" s="79" t="str">
        <f t="shared" si="34"/>
        <v>2009</v>
      </c>
      <c r="C398" s="121" t="s">
        <v>88</v>
      </c>
      <c r="D398" s="121" t="s">
        <v>119</v>
      </c>
      <c r="E398" s="122">
        <v>432</v>
      </c>
      <c r="F398" s="122">
        <v>24217</v>
      </c>
      <c r="G398" s="79">
        <f t="shared" si="26"/>
        <v>17.838708345377214</v>
      </c>
    </row>
    <row r="399" spans="1:7" x14ac:dyDescent="0.25">
      <c r="A399" s="79" t="str">
        <f t="shared" si="33"/>
        <v>H492010</v>
      </c>
      <c r="B399" s="79" t="str">
        <f t="shared" si="34"/>
        <v>2010</v>
      </c>
      <c r="C399" s="121" t="s">
        <v>88</v>
      </c>
      <c r="D399" s="121" t="s">
        <v>121</v>
      </c>
      <c r="E399" s="122">
        <v>276</v>
      </c>
      <c r="F399" s="122">
        <v>17849</v>
      </c>
      <c r="G399" s="79">
        <f t="shared" si="26"/>
        <v>15.463051151325004</v>
      </c>
    </row>
    <row r="400" spans="1:7" x14ac:dyDescent="0.25">
      <c r="A400" s="79" t="str">
        <f t="shared" si="33"/>
        <v>H492011</v>
      </c>
      <c r="B400" s="79" t="str">
        <f t="shared" si="34"/>
        <v>2011</v>
      </c>
      <c r="C400" s="121" t="s">
        <v>88</v>
      </c>
      <c r="D400" s="121" t="s">
        <v>123</v>
      </c>
      <c r="E400" s="122">
        <v>414</v>
      </c>
      <c r="F400" s="122">
        <v>18547</v>
      </c>
      <c r="G400" s="79">
        <f t="shared" si="26"/>
        <v>22.321669272658653</v>
      </c>
    </row>
    <row r="401" spans="1:7" x14ac:dyDescent="0.25">
      <c r="A401" s="79" t="str">
        <f t="shared" si="33"/>
        <v>H492012</v>
      </c>
      <c r="B401" s="79" t="str">
        <f t="shared" si="34"/>
        <v>2012</v>
      </c>
      <c r="C401" s="121" t="s">
        <v>88</v>
      </c>
      <c r="D401" s="121" t="s">
        <v>124</v>
      </c>
      <c r="E401" s="122">
        <v>298.8</v>
      </c>
      <c r="F401" s="122">
        <v>11589</v>
      </c>
      <c r="G401" s="79">
        <f t="shared" si="26"/>
        <v>25.783070152731039</v>
      </c>
    </row>
    <row r="402" spans="1:7" x14ac:dyDescent="0.25">
      <c r="A402" s="79" t="str">
        <f t="shared" si="33"/>
        <v>H492013</v>
      </c>
      <c r="B402" s="79" t="str">
        <f t="shared" si="34"/>
        <v>2013</v>
      </c>
      <c r="C402" s="121" t="s">
        <v>88</v>
      </c>
      <c r="D402" s="121" t="s">
        <v>125</v>
      </c>
      <c r="E402" s="122">
        <v>469.20000000000005</v>
      </c>
      <c r="F402" s="122">
        <v>16205</v>
      </c>
      <c r="G402" s="79">
        <f t="shared" si="26"/>
        <v>28.954026535020056</v>
      </c>
    </row>
    <row r="403" spans="1:7" x14ac:dyDescent="0.25">
      <c r="A403" s="79" t="str">
        <f t="shared" si="33"/>
        <v>H492014</v>
      </c>
      <c r="B403" s="79" t="str">
        <f t="shared" si="34"/>
        <v>2014</v>
      </c>
      <c r="C403" s="121" t="s">
        <v>88</v>
      </c>
      <c r="D403" s="121" t="s">
        <v>126</v>
      </c>
      <c r="E403" s="122">
        <v>302</v>
      </c>
      <c r="F403" s="122">
        <v>7800</v>
      </c>
      <c r="G403" s="79">
        <f t="shared" si="26"/>
        <v>38.717948717948715</v>
      </c>
    </row>
    <row r="404" spans="1:7" x14ac:dyDescent="0.25">
      <c r="A404" s="79" t="str">
        <f t="shared" si="33"/>
        <v>H492015</v>
      </c>
      <c r="B404" s="79" t="str">
        <f t="shared" si="34"/>
        <v>2015</v>
      </c>
      <c r="C404" s="121" t="s">
        <v>88</v>
      </c>
      <c r="D404" s="121" t="s">
        <v>127</v>
      </c>
      <c r="E404" s="122">
        <v>414</v>
      </c>
      <c r="F404" s="122">
        <v>5186</v>
      </c>
      <c r="G404" s="79">
        <f t="shared" si="26"/>
        <v>79.830312379483217</v>
      </c>
    </row>
    <row r="405" spans="1:7" x14ac:dyDescent="0.25">
      <c r="A405" s="79" t="str">
        <f t="shared" si="33"/>
        <v>H492016</v>
      </c>
      <c r="B405" s="79" t="str">
        <f t="shared" si="34"/>
        <v>2016</v>
      </c>
      <c r="C405" s="121" t="s">
        <v>88</v>
      </c>
      <c r="D405" s="121" t="s">
        <v>428</v>
      </c>
      <c r="E405" s="122">
        <v>324</v>
      </c>
      <c r="F405" s="122">
        <v>13413</v>
      </c>
      <c r="G405" s="79">
        <f t="shared" si="26"/>
        <v>24.155669872511741</v>
      </c>
    </row>
    <row r="406" spans="1:7" x14ac:dyDescent="0.25">
      <c r="A406" s="79" t="str">
        <f t="shared" si="33"/>
        <v>H492017</v>
      </c>
      <c r="B406" s="79" t="str">
        <f t="shared" si="34"/>
        <v>2017</v>
      </c>
      <c r="C406" s="121" t="s">
        <v>88</v>
      </c>
      <c r="D406" s="121" t="s">
        <v>447</v>
      </c>
      <c r="E406" s="122">
        <v>442</v>
      </c>
      <c r="F406" s="122">
        <v>18586</v>
      </c>
      <c r="G406" s="79">
        <f t="shared" si="26"/>
        <v>23.781340794146132</v>
      </c>
    </row>
    <row r="407" spans="1:7" x14ac:dyDescent="0.25">
      <c r="A407" s="79" t="str">
        <f t="shared" si="33"/>
        <v>H492018</v>
      </c>
      <c r="B407" s="79" t="str">
        <f t="shared" si="34"/>
        <v>2018</v>
      </c>
      <c r="C407" s="121" t="s">
        <v>88</v>
      </c>
      <c r="D407" s="121" t="s">
        <v>456</v>
      </c>
      <c r="E407" s="122">
        <v>369</v>
      </c>
      <c r="F407" s="122">
        <v>13760</v>
      </c>
      <c r="G407" s="79">
        <f t="shared" si="26"/>
        <v>26.816860465116282</v>
      </c>
    </row>
    <row r="408" spans="1:7" x14ac:dyDescent="0.25">
      <c r="A408" s="79" t="str">
        <f t="shared" si="33"/>
        <v>H492019</v>
      </c>
      <c r="B408" s="79" t="str">
        <f t="shared" si="34"/>
        <v>2019</v>
      </c>
      <c r="C408" s="121" t="s">
        <v>88</v>
      </c>
      <c r="D408" s="121" t="s">
        <v>478</v>
      </c>
      <c r="E408" s="122">
        <v>330</v>
      </c>
      <c r="F408" s="122">
        <v>9633</v>
      </c>
      <c r="G408" s="79">
        <f t="shared" si="26"/>
        <v>34.257240734973529</v>
      </c>
    </row>
    <row r="409" spans="1:7" x14ac:dyDescent="0.25">
      <c r="A409" s="79" t="str">
        <f t="shared" si="33"/>
        <v>H502008</v>
      </c>
      <c r="B409" s="79" t="str">
        <f t="shared" si="34"/>
        <v>2008</v>
      </c>
      <c r="C409" s="121" t="s">
        <v>89</v>
      </c>
      <c r="D409" s="121" t="s">
        <v>187</v>
      </c>
      <c r="E409" s="122">
        <v>2423</v>
      </c>
      <c r="F409" s="122">
        <v>214843</v>
      </c>
      <c r="G409" s="79">
        <f t="shared" si="26"/>
        <v>11.278003006846859</v>
      </c>
    </row>
    <row r="410" spans="1:7" x14ac:dyDescent="0.25">
      <c r="A410" s="79" t="str">
        <f t="shared" si="33"/>
        <v>H502009</v>
      </c>
      <c r="B410" s="79" t="str">
        <f t="shared" si="34"/>
        <v>2009</v>
      </c>
      <c r="C410" s="121" t="s">
        <v>89</v>
      </c>
      <c r="D410" s="121" t="s">
        <v>119</v>
      </c>
      <c r="E410" s="122">
        <v>4749</v>
      </c>
      <c r="F410" s="122">
        <v>216762</v>
      </c>
      <c r="G410" s="79">
        <f t="shared" si="26"/>
        <v>21.908821656932489</v>
      </c>
    </row>
    <row r="411" spans="1:7" x14ac:dyDescent="0.25">
      <c r="A411" s="79" t="str">
        <f t="shared" si="33"/>
        <v>H502010</v>
      </c>
      <c r="B411" s="79" t="str">
        <f t="shared" si="34"/>
        <v>2010</v>
      </c>
      <c r="C411" s="121" t="s">
        <v>89</v>
      </c>
      <c r="D411" s="121" t="s">
        <v>121</v>
      </c>
      <c r="E411" s="122">
        <v>3326.8</v>
      </c>
      <c r="F411" s="122">
        <v>216725</v>
      </c>
      <c r="G411" s="79">
        <f t="shared" si="26"/>
        <v>15.350328757642174</v>
      </c>
    </row>
    <row r="412" spans="1:7" x14ac:dyDescent="0.25">
      <c r="A412" s="79" t="str">
        <f t="shared" si="33"/>
        <v>H502011</v>
      </c>
      <c r="B412" s="79" t="str">
        <f t="shared" si="34"/>
        <v>2011</v>
      </c>
      <c r="C412" s="121" t="s">
        <v>89</v>
      </c>
      <c r="D412" s="121" t="s">
        <v>123</v>
      </c>
      <c r="E412" s="122">
        <v>9313.7999999999993</v>
      </c>
      <c r="F412" s="122">
        <v>213830</v>
      </c>
      <c r="G412" s="79">
        <f t="shared" si="26"/>
        <v>43.557031286536024</v>
      </c>
    </row>
    <row r="413" spans="1:7" x14ac:dyDescent="0.25">
      <c r="A413" s="79" t="str">
        <f t="shared" si="33"/>
        <v>H502012</v>
      </c>
      <c r="B413" s="79" t="str">
        <f t="shared" si="34"/>
        <v>2012</v>
      </c>
      <c r="C413" s="121" t="s">
        <v>89</v>
      </c>
      <c r="D413" s="121" t="s">
        <v>124</v>
      </c>
      <c r="E413" s="122">
        <v>2796</v>
      </c>
      <c r="F413" s="122">
        <v>222969</v>
      </c>
      <c r="G413" s="79">
        <f t="shared" si="26"/>
        <v>12.539859801138274</v>
      </c>
    </row>
    <row r="414" spans="1:7" x14ac:dyDescent="0.25">
      <c r="A414" s="79" t="str">
        <f t="shared" si="33"/>
        <v>H502013</v>
      </c>
      <c r="B414" s="79" t="str">
        <f t="shared" si="34"/>
        <v>2013</v>
      </c>
      <c r="C414" s="121" t="s">
        <v>89</v>
      </c>
      <c r="D414" s="121" t="s">
        <v>125</v>
      </c>
      <c r="E414" s="122">
        <v>5970.2</v>
      </c>
      <c r="F414" s="122">
        <v>235433</v>
      </c>
      <c r="G414" s="79">
        <f t="shared" si="26"/>
        <v>25.358382214897656</v>
      </c>
    </row>
    <row r="415" spans="1:7" x14ac:dyDescent="0.25">
      <c r="A415" s="79" t="str">
        <f t="shared" si="33"/>
        <v>H502014</v>
      </c>
      <c r="B415" s="79" t="str">
        <f t="shared" si="34"/>
        <v>2014</v>
      </c>
      <c r="C415" s="121" t="s">
        <v>89</v>
      </c>
      <c r="D415" s="121" t="s">
        <v>126</v>
      </c>
      <c r="E415" s="122">
        <v>3408</v>
      </c>
      <c r="F415" s="122">
        <v>229704</v>
      </c>
      <c r="G415" s="79">
        <f t="shared" si="26"/>
        <v>14.836485215755928</v>
      </c>
    </row>
    <row r="416" spans="1:7" x14ac:dyDescent="0.25">
      <c r="A416" s="79" t="str">
        <f t="shared" si="33"/>
        <v>H502015</v>
      </c>
      <c r="B416" s="79" t="str">
        <f t="shared" si="34"/>
        <v>2015</v>
      </c>
      <c r="C416" s="121" t="s">
        <v>89</v>
      </c>
      <c r="D416" s="121" t="s">
        <v>127</v>
      </c>
      <c r="E416" s="122">
        <v>4739</v>
      </c>
      <c r="F416" s="122">
        <v>232040</v>
      </c>
      <c r="G416" s="79">
        <f t="shared" si="26"/>
        <v>20.423202896052405</v>
      </c>
    </row>
    <row r="417" spans="1:7" x14ac:dyDescent="0.25">
      <c r="A417" s="79" t="str">
        <f t="shared" si="33"/>
        <v>H502016</v>
      </c>
      <c r="B417" s="79" t="str">
        <f t="shared" si="34"/>
        <v>2016</v>
      </c>
      <c r="C417" s="121" t="s">
        <v>89</v>
      </c>
      <c r="D417" s="121" t="s">
        <v>428</v>
      </c>
      <c r="E417" s="122">
        <v>4346.6000000000004</v>
      </c>
      <c r="F417" s="122">
        <v>245013</v>
      </c>
      <c r="G417" s="79">
        <f t="shared" si="26"/>
        <v>17.740283168648194</v>
      </c>
    </row>
    <row r="418" spans="1:7" x14ac:dyDescent="0.25">
      <c r="A418" s="79" t="str">
        <f t="shared" si="33"/>
        <v>H502017</v>
      </c>
      <c r="B418" s="79" t="str">
        <f t="shared" si="34"/>
        <v>2017</v>
      </c>
      <c r="C418" s="121" t="s">
        <v>89</v>
      </c>
      <c r="D418" s="121" t="s">
        <v>447</v>
      </c>
      <c r="E418" s="122">
        <v>1629</v>
      </c>
      <c r="F418" s="122">
        <v>190981</v>
      </c>
      <c r="G418" s="79">
        <f t="shared" si="26"/>
        <v>8.5296443101669794</v>
      </c>
    </row>
    <row r="419" spans="1:7" x14ac:dyDescent="0.25">
      <c r="A419" s="79" t="str">
        <f t="shared" si="33"/>
        <v>H502018</v>
      </c>
      <c r="B419" s="79" t="str">
        <f t="shared" si="34"/>
        <v>2018</v>
      </c>
      <c r="C419" s="121" t="s">
        <v>89</v>
      </c>
      <c r="D419" s="121" t="s">
        <v>456</v>
      </c>
      <c r="E419" s="122">
        <v>2267</v>
      </c>
      <c r="F419" s="122">
        <v>255912</v>
      </c>
      <c r="G419" s="79">
        <f t="shared" si="26"/>
        <v>8.8585138641407983</v>
      </c>
    </row>
    <row r="420" spans="1:7" x14ac:dyDescent="0.25">
      <c r="A420" s="79" t="str">
        <f t="shared" si="33"/>
        <v>H502019</v>
      </c>
      <c r="B420" s="79" t="str">
        <f t="shared" si="34"/>
        <v>2019</v>
      </c>
      <c r="C420" s="121" t="s">
        <v>89</v>
      </c>
      <c r="D420" s="121" t="s">
        <v>478</v>
      </c>
      <c r="E420" s="122">
        <v>610</v>
      </c>
      <c r="F420" s="122">
        <v>63499</v>
      </c>
      <c r="G420" s="79">
        <f t="shared" si="26"/>
        <v>9.60645049528339</v>
      </c>
    </row>
    <row r="421" spans="1:7" x14ac:dyDescent="0.25">
      <c r="A421" s="79" t="str">
        <f t="shared" si="33"/>
        <v>H522008</v>
      </c>
      <c r="B421" s="79" t="str">
        <f t="shared" si="34"/>
        <v>2008</v>
      </c>
      <c r="C421" s="121" t="s">
        <v>91</v>
      </c>
      <c r="D421" s="121" t="s">
        <v>187</v>
      </c>
      <c r="E421" s="122">
        <v>247.6</v>
      </c>
      <c r="F421" s="122">
        <v>26042</v>
      </c>
      <c r="G421" s="79">
        <f t="shared" si="26"/>
        <v>9.5077183012057436</v>
      </c>
    </row>
    <row r="422" spans="1:7" x14ac:dyDescent="0.25">
      <c r="A422" s="79" t="str">
        <f t="shared" si="33"/>
        <v>H522009</v>
      </c>
      <c r="B422" s="79" t="str">
        <f t="shared" si="34"/>
        <v>2009</v>
      </c>
      <c r="C422" s="121" t="s">
        <v>91</v>
      </c>
      <c r="D422" s="121" t="s">
        <v>119</v>
      </c>
      <c r="E422" s="122">
        <v>258</v>
      </c>
      <c r="F422" s="122">
        <v>25740</v>
      </c>
      <c r="G422" s="79">
        <f t="shared" si="26"/>
        <v>10.023310023310023</v>
      </c>
    </row>
    <row r="423" spans="1:7" x14ac:dyDescent="0.25">
      <c r="A423" s="79" t="str">
        <f t="shared" si="33"/>
        <v>H522010</v>
      </c>
      <c r="B423" s="79" t="str">
        <f t="shared" si="34"/>
        <v>2010</v>
      </c>
      <c r="C423" s="121" t="s">
        <v>91</v>
      </c>
      <c r="D423" s="121" t="s">
        <v>121</v>
      </c>
      <c r="E423" s="122">
        <v>102</v>
      </c>
      <c r="F423" s="122">
        <v>13343</v>
      </c>
      <c r="G423" s="79">
        <f t="shared" si="26"/>
        <v>7.6444577681181149</v>
      </c>
    </row>
    <row r="424" spans="1:7" x14ac:dyDescent="0.25">
      <c r="A424" s="79" t="str">
        <f t="shared" si="33"/>
        <v>H532008</v>
      </c>
      <c r="B424" s="79" t="str">
        <f t="shared" si="34"/>
        <v>2008</v>
      </c>
      <c r="C424" s="121" t="s">
        <v>92</v>
      </c>
      <c r="D424" s="121" t="s">
        <v>187</v>
      </c>
      <c r="E424" s="122">
        <v>893.08</v>
      </c>
      <c r="F424" s="122">
        <v>62631</v>
      </c>
      <c r="G424" s="79">
        <f t="shared" si="26"/>
        <v>14.259392313710464</v>
      </c>
    </row>
    <row r="425" spans="1:7" x14ac:dyDescent="0.25">
      <c r="A425" s="79" t="str">
        <f t="shared" si="33"/>
        <v>H532009</v>
      </c>
      <c r="B425" s="79" t="str">
        <f t="shared" si="34"/>
        <v>2009</v>
      </c>
      <c r="C425" s="121" t="s">
        <v>92</v>
      </c>
      <c r="D425" s="121" t="s">
        <v>119</v>
      </c>
      <c r="E425" s="122">
        <v>1042.0999999999999</v>
      </c>
      <c r="F425" s="122">
        <v>60165</v>
      </c>
      <c r="G425" s="79">
        <f t="shared" si="26"/>
        <v>17.320701404471038</v>
      </c>
    </row>
    <row r="426" spans="1:7" x14ac:dyDescent="0.25">
      <c r="A426" s="79" t="str">
        <f t="shared" ref="A426:A432" si="35">C426&amp;D426</f>
        <v>H532011</v>
      </c>
      <c r="B426" s="79" t="str">
        <f t="shared" ref="B426:B432" si="36">D426&amp;""</f>
        <v>2011</v>
      </c>
      <c r="C426" s="121" t="s">
        <v>92</v>
      </c>
      <c r="D426" s="121" t="s">
        <v>123</v>
      </c>
      <c r="E426" s="122">
        <v>628.20000000000005</v>
      </c>
      <c r="F426" s="122">
        <v>57522</v>
      </c>
      <c r="G426" s="79">
        <f t="shared" si="26"/>
        <v>10.921038906853031</v>
      </c>
    </row>
    <row r="427" spans="1:7" x14ac:dyDescent="0.25">
      <c r="A427" s="79" t="str">
        <f t="shared" si="35"/>
        <v>H532012</v>
      </c>
      <c r="B427" s="79" t="str">
        <f t="shared" si="36"/>
        <v>2012</v>
      </c>
      <c r="C427" s="121" t="s">
        <v>92</v>
      </c>
      <c r="D427" s="121" t="s">
        <v>124</v>
      </c>
      <c r="E427" s="122">
        <v>919.95</v>
      </c>
      <c r="F427" s="122">
        <v>56747</v>
      </c>
      <c r="G427" s="79">
        <f t="shared" si="26"/>
        <v>16.211429679101979</v>
      </c>
    </row>
    <row r="428" spans="1:7" x14ac:dyDescent="0.25">
      <c r="A428" s="79" t="str">
        <f t="shared" si="35"/>
        <v>H532013</v>
      </c>
      <c r="B428" s="79" t="str">
        <f t="shared" si="36"/>
        <v>2013</v>
      </c>
      <c r="C428" s="121" t="s">
        <v>92</v>
      </c>
      <c r="D428" s="121" t="s">
        <v>125</v>
      </c>
      <c r="E428" s="122">
        <v>1107.3679999999999</v>
      </c>
      <c r="F428" s="122">
        <v>60776</v>
      </c>
      <c r="G428" s="79">
        <f t="shared" si="26"/>
        <v>18.220481769119388</v>
      </c>
    </row>
    <row r="429" spans="1:7" x14ac:dyDescent="0.25">
      <c r="A429" s="79" t="str">
        <f t="shared" si="35"/>
        <v>H532014</v>
      </c>
      <c r="B429" s="79" t="str">
        <f t="shared" si="36"/>
        <v>2014</v>
      </c>
      <c r="C429" s="121" t="s">
        <v>92</v>
      </c>
      <c r="D429" s="121" t="s">
        <v>126</v>
      </c>
      <c r="E429" s="122">
        <v>1600.4</v>
      </c>
      <c r="F429" s="122">
        <v>61468</v>
      </c>
      <c r="G429" s="79">
        <f t="shared" si="26"/>
        <v>26.036311576755384</v>
      </c>
    </row>
    <row r="430" spans="1:7" x14ac:dyDescent="0.25">
      <c r="A430" s="79" t="str">
        <f t="shared" si="35"/>
        <v>H532015</v>
      </c>
      <c r="B430" s="79" t="str">
        <f t="shared" si="36"/>
        <v>2015</v>
      </c>
      <c r="C430" s="121" t="s">
        <v>92</v>
      </c>
      <c r="D430" s="121" t="s">
        <v>127</v>
      </c>
      <c r="E430" s="122">
        <v>1614</v>
      </c>
      <c r="F430" s="122">
        <v>61154</v>
      </c>
      <c r="G430" s="79">
        <f t="shared" si="26"/>
        <v>26.392386434247964</v>
      </c>
    </row>
    <row r="431" spans="1:7" x14ac:dyDescent="0.25">
      <c r="A431" s="79" t="str">
        <f t="shared" si="35"/>
        <v>H532016</v>
      </c>
      <c r="B431" s="79" t="str">
        <f t="shared" si="36"/>
        <v>2016</v>
      </c>
      <c r="C431" s="121" t="s">
        <v>92</v>
      </c>
      <c r="D431" s="121" t="s">
        <v>428</v>
      </c>
      <c r="E431" s="122">
        <v>1853.828</v>
      </c>
      <c r="F431" s="122">
        <v>62403</v>
      </c>
      <c r="G431" s="79">
        <f t="shared" si="26"/>
        <v>29.707353813117958</v>
      </c>
    </row>
    <row r="432" spans="1:7" x14ac:dyDescent="0.25">
      <c r="A432" s="79" t="str">
        <f t="shared" si="35"/>
        <v>H532017</v>
      </c>
      <c r="B432" s="79" t="str">
        <f t="shared" si="36"/>
        <v>2017</v>
      </c>
      <c r="C432" s="121" t="s">
        <v>92</v>
      </c>
      <c r="D432" s="121" t="s">
        <v>447</v>
      </c>
      <c r="E432" s="122">
        <v>2060.62</v>
      </c>
      <c r="F432" s="122">
        <v>67189</v>
      </c>
      <c r="G432" s="79">
        <f t="shared" si="26"/>
        <v>30.669008319814253</v>
      </c>
    </row>
    <row r="433" spans="1:7" x14ac:dyDescent="0.25">
      <c r="A433" s="79" t="str">
        <f t="shared" ref="A433:A434" si="37">C433&amp;D433</f>
        <v>H532018</v>
      </c>
      <c r="B433" s="79" t="str">
        <f t="shared" ref="B433:B434" si="38">D433&amp;""</f>
        <v>2018</v>
      </c>
      <c r="C433" s="121" t="s">
        <v>92</v>
      </c>
      <c r="D433" s="121" t="s">
        <v>456</v>
      </c>
      <c r="E433" s="122">
        <v>2382</v>
      </c>
      <c r="F433" s="122">
        <v>66231</v>
      </c>
      <c r="G433" s="79">
        <f t="shared" si="26"/>
        <v>35.965031480726552</v>
      </c>
    </row>
    <row r="434" spans="1:7" x14ac:dyDescent="0.25">
      <c r="A434" s="79" t="str">
        <f t="shared" si="37"/>
        <v>H532019</v>
      </c>
      <c r="B434" s="79" t="str">
        <f t="shared" si="38"/>
        <v>2019</v>
      </c>
      <c r="C434" s="121" t="s">
        <v>92</v>
      </c>
      <c r="D434" s="121" t="s">
        <v>478</v>
      </c>
      <c r="E434" s="122">
        <v>1140</v>
      </c>
      <c r="F434" s="122">
        <v>33499</v>
      </c>
      <c r="G434" s="79">
        <f t="shared" si="26"/>
        <v>34.030866593032627</v>
      </c>
    </row>
    <row r="435" spans="1:7" x14ac:dyDescent="0.25">
      <c r="A435" s="79" t="str">
        <f t="shared" ref="A435" si="39">C435&amp;D435</f>
        <v>H552008</v>
      </c>
      <c r="B435" s="79" t="str">
        <f t="shared" ref="B435" si="40">D435&amp;""</f>
        <v>2008</v>
      </c>
      <c r="C435" s="121" t="s">
        <v>94</v>
      </c>
      <c r="D435" s="121" t="s">
        <v>187</v>
      </c>
      <c r="E435" s="122">
        <v>168.4</v>
      </c>
      <c r="F435" s="122">
        <v>20160</v>
      </c>
      <c r="G435" s="79">
        <f t="shared" si="26"/>
        <v>8.3531746031746028</v>
      </c>
    </row>
    <row r="436" spans="1:7" x14ac:dyDescent="0.25">
      <c r="A436" s="79" t="str">
        <f t="shared" ref="A436:A455" si="41">C436&amp;D436</f>
        <v>H552009</v>
      </c>
      <c r="B436" s="79" t="str">
        <f t="shared" ref="B436:B455" si="42">D436&amp;""</f>
        <v>2009</v>
      </c>
      <c r="C436" s="121" t="s">
        <v>94</v>
      </c>
      <c r="D436" s="121" t="s">
        <v>119</v>
      </c>
      <c r="E436" s="122">
        <v>173.60000000000002</v>
      </c>
      <c r="F436" s="122">
        <v>18874</v>
      </c>
      <c r="G436" s="79">
        <f t="shared" si="26"/>
        <v>9.1978382960686673</v>
      </c>
    </row>
    <row r="437" spans="1:7" x14ac:dyDescent="0.25">
      <c r="A437" s="79" t="str">
        <f t="shared" si="41"/>
        <v>H552010</v>
      </c>
      <c r="B437" s="79" t="str">
        <f t="shared" si="42"/>
        <v>2010</v>
      </c>
      <c r="C437" s="121" t="s">
        <v>94</v>
      </c>
      <c r="D437" s="121" t="s">
        <v>121</v>
      </c>
      <c r="E437" s="122">
        <v>166.6</v>
      </c>
      <c r="F437" s="122">
        <v>18581</v>
      </c>
      <c r="G437" s="79">
        <f t="shared" si="26"/>
        <v>8.9661482159194872</v>
      </c>
    </row>
    <row r="438" spans="1:7" x14ac:dyDescent="0.25">
      <c r="A438" s="79" t="str">
        <f t="shared" si="41"/>
        <v>H552011</v>
      </c>
      <c r="B438" s="79" t="str">
        <f t="shared" si="42"/>
        <v>2011</v>
      </c>
      <c r="C438" s="121" t="s">
        <v>94</v>
      </c>
      <c r="D438" s="121" t="s">
        <v>123</v>
      </c>
      <c r="E438" s="122">
        <v>299.60000000000002</v>
      </c>
      <c r="F438" s="122">
        <v>14556</v>
      </c>
      <c r="G438" s="79">
        <f t="shared" si="26"/>
        <v>20.582577631217369</v>
      </c>
    </row>
    <row r="439" spans="1:7" x14ac:dyDescent="0.25">
      <c r="A439" s="79" t="str">
        <f t="shared" si="41"/>
        <v>H562008</v>
      </c>
      <c r="B439" s="79" t="str">
        <f t="shared" si="42"/>
        <v>2008</v>
      </c>
      <c r="C439" s="121" t="s">
        <v>95</v>
      </c>
      <c r="D439" s="121" t="s">
        <v>187</v>
      </c>
      <c r="E439" s="122">
        <v>1703</v>
      </c>
      <c r="F439" s="122">
        <v>51517</v>
      </c>
      <c r="G439" s="79">
        <f t="shared" si="26"/>
        <v>33.057049129413592</v>
      </c>
    </row>
    <row r="440" spans="1:7" x14ac:dyDescent="0.25">
      <c r="A440" s="79" t="str">
        <f t="shared" si="41"/>
        <v>H562009</v>
      </c>
      <c r="B440" s="79" t="str">
        <f t="shared" si="42"/>
        <v>2009</v>
      </c>
      <c r="C440" s="121" t="s">
        <v>95</v>
      </c>
      <c r="D440" s="121" t="s">
        <v>119</v>
      </c>
      <c r="E440" s="122">
        <v>1156.9000000000001</v>
      </c>
      <c r="F440" s="122">
        <v>51266</v>
      </c>
      <c r="G440" s="79">
        <f t="shared" si="26"/>
        <v>22.566613349978546</v>
      </c>
    </row>
    <row r="441" spans="1:7" x14ac:dyDescent="0.25">
      <c r="A441" s="79" t="str">
        <f t="shared" si="41"/>
        <v>H562010</v>
      </c>
      <c r="B441" s="79" t="str">
        <f t="shared" si="42"/>
        <v>2010</v>
      </c>
      <c r="C441" s="121" t="s">
        <v>95</v>
      </c>
      <c r="D441" s="121" t="s">
        <v>121</v>
      </c>
      <c r="E441" s="122">
        <v>839.8</v>
      </c>
      <c r="F441" s="122">
        <v>47583</v>
      </c>
      <c r="G441" s="79">
        <f t="shared" si="26"/>
        <v>17.649160414433723</v>
      </c>
    </row>
    <row r="442" spans="1:7" x14ac:dyDescent="0.25">
      <c r="A442" s="79" t="str">
        <f t="shared" si="41"/>
        <v>H562011</v>
      </c>
      <c r="B442" s="79" t="str">
        <f t="shared" si="42"/>
        <v>2011</v>
      </c>
      <c r="C442" s="121" t="s">
        <v>95</v>
      </c>
      <c r="D442" s="121" t="s">
        <v>123</v>
      </c>
      <c r="E442" s="122">
        <v>828.3</v>
      </c>
      <c r="F442" s="122">
        <v>42809</v>
      </c>
      <c r="G442" s="79">
        <f t="shared" si="26"/>
        <v>19.348735079072156</v>
      </c>
    </row>
    <row r="443" spans="1:7" x14ac:dyDescent="0.25">
      <c r="A443" s="79" t="str">
        <f t="shared" si="41"/>
        <v>H562012</v>
      </c>
      <c r="B443" s="79" t="str">
        <f t="shared" si="42"/>
        <v>2012</v>
      </c>
      <c r="C443" s="121" t="s">
        <v>95</v>
      </c>
      <c r="D443" s="121" t="s">
        <v>124</v>
      </c>
      <c r="E443" s="122">
        <v>684.1</v>
      </c>
      <c r="F443" s="122">
        <v>36042</v>
      </c>
      <c r="G443" s="79">
        <f t="shared" si="26"/>
        <v>18.9806337051218</v>
      </c>
    </row>
    <row r="444" spans="1:7" x14ac:dyDescent="0.25">
      <c r="A444" s="79" t="str">
        <f t="shared" si="41"/>
        <v>H562013</v>
      </c>
      <c r="B444" s="79" t="str">
        <f t="shared" si="42"/>
        <v>2013</v>
      </c>
      <c r="C444" s="121" t="s">
        <v>95</v>
      </c>
      <c r="D444" s="121" t="s">
        <v>125</v>
      </c>
      <c r="E444" s="122">
        <v>707.88</v>
      </c>
      <c r="F444" s="122">
        <v>30454</v>
      </c>
      <c r="G444" s="79">
        <f t="shared" si="26"/>
        <v>23.244237210218692</v>
      </c>
    </row>
    <row r="445" spans="1:7" x14ac:dyDescent="0.25">
      <c r="A445" s="79" t="str">
        <f t="shared" si="41"/>
        <v>H562014</v>
      </c>
      <c r="B445" s="79" t="str">
        <f t="shared" si="42"/>
        <v>2014</v>
      </c>
      <c r="C445" s="121" t="s">
        <v>95</v>
      </c>
      <c r="D445" s="121" t="s">
        <v>126</v>
      </c>
      <c r="E445" s="122">
        <v>851.57999999999993</v>
      </c>
      <c r="F445" s="122">
        <v>30326</v>
      </c>
      <c r="G445" s="79">
        <f t="shared" si="26"/>
        <v>28.080854712128207</v>
      </c>
    </row>
    <row r="446" spans="1:7" x14ac:dyDescent="0.25">
      <c r="A446" s="79" t="str">
        <f t="shared" si="41"/>
        <v>H562015</v>
      </c>
      <c r="B446" s="79" t="str">
        <f t="shared" si="42"/>
        <v>2015</v>
      </c>
      <c r="C446" s="121" t="s">
        <v>95</v>
      </c>
      <c r="D446" s="121" t="s">
        <v>127</v>
      </c>
      <c r="E446" s="122">
        <v>972.42</v>
      </c>
      <c r="F446" s="122">
        <v>32625</v>
      </c>
      <c r="G446" s="79">
        <f t="shared" si="26"/>
        <v>29.805977011494249</v>
      </c>
    </row>
    <row r="447" spans="1:7" x14ac:dyDescent="0.25">
      <c r="A447" s="79" t="str">
        <f t="shared" si="41"/>
        <v>H562016</v>
      </c>
      <c r="B447" s="79" t="str">
        <f t="shared" si="42"/>
        <v>2016</v>
      </c>
      <c r="C447" s="121" t="s">
        <v>95</v>
      </c>
      <c r="D447" s="121" t="s">
        <v>428</v>
      </c>
      <c r="E447" s="122">
        <v>941.12</v>
      </c>
      <c r="F447" s="122">
        <v>33806</v>
      </c>
      <c r="G447" s="79">
        <f t="shared" si="26"/>
        <v>27.838845175412647</v>
      </c>
    </row>
    <row r="448" spans="1:7" x14ac:dyDescent="0.25">
      <c r="A448" s="79" t="str">
        <f t="shared" si="41"/>
        <v>H562017</v>
      </c>
      <c r="B448" s="79" t="str">
        <f t="shared" si="42"/>
        <v>2017</v>
      </c>
      <c r="C448" s="121" t="s">
        <v>95</v>
      </c>
      <c r="D448" s="121" t="s">
        <v>447</v>
      </c>
      <c r="E448" s="122">
        <v>766.31999999999994</v>
      </c>
      <c r="F448" s="122">
        <v>24465</v>
      </c>
      <c r="G448" s="79">
        <f t="shared" si="26"/>
        <v>31.323114653586753</v>
      </c>
    </row>
    <row r="449" spans="1:7" x14ac:dyDescent="0.25">
      <c r="A449" s="79" t="str">
        <f t="shared" si="41"/>
        <v>H562018</v>
      </c>
      <c r="B449" s="79" t="str">
        <f t="shared" si="42"/>
        <v>2018</v>
      </c>
      <c r="C449" s="121" t="s">
        <v>95</v>
      </c>
      <c r="D449" s="121" t="s">
        <v>456</v>
      </c>
      <c r="E449" s="122">
        <v>1023.4599999999999</v>
      </c>
      <c r="F449" s="122">
        <v>24616</v>
      </c>
      <c r="G449" s="79">
        <f t="shared" si="26"/>
        <v>41.577023074423138</v>
      </c>
    </row>
    <row r="450" spans="1:7" x14ac:dyDescent="0.25">
      <c r="A450" s="79" t="str">
        <f t="shared" si="41"/>
        <v>H562019</v>
      </c>
      <c r="B450" s="79" t="str">
        <f t="shared" si="42"/>
        <v>2019</v>
      </c>
      <c r="C450" s="121" t="s">
        <v>95</v>
      </c>
      <c r="D450" s="121" t="s">
        <v>478</v>
      </c>
      <c r="E450" s="122">
        <v>421.61199999999997</v>
      </c>
      <c r="F450" s="122">
        <v>11577</v>
      </c>
      <c r="G450" s="79">
        <f t="shared" si="26"/>
        <v>36.418070311825169</v>
      </c>
    </row>
    <row r="451" spans="1:7" x14ac:dyDescent="0.25">
      <c r="A451" s="79" t="str">
        <f t="shared" si="41"/>
        <v>H572008</v>
      </c>
      <c r="B451" s="79" t="str">
        <f t="shared" si="42"/>
        <v>2008</v>
      </c>
      <c r="C451" s="121" t="s">
        <v>96</v>
      </c>
      <c r="D451" s="121" t="s">
        <v>187</v>
      </c>
      <c r="E451" s="122">
        <v>889.69999999999993</v>
      </c>
      <c r="F451" s="122">
        <v>80111</v>
      </c>
      <c r="G451" s="79">
        <f t="shared" ref="G451:G500" si="43">E451/F451*1000</f>
        <v>11.10584064610353</v>
      </c>
    </row>
    <row r="452" spans="1:7" x14ac:dyDescent="0.25">
      <c r="A452" s="79" t="str">
        <f t="shared" si="41"/>
        <v>H572009</v>
      </c>
      <c r="B452" s="79" t="str">
        <f t="shared" si="42"/>
        <v>2009</v>
      </c>
      <c r="C452" s="121" t="s">
        <v>96</v>
      </c>
      <c r="D452" s="121" t="s">
        <v>119</v>
      </c>
      <c r="E452" s="122">
        <v>1069.5</v>
      </c>
      <c r="F452" s="122">
        <v>75738</v>
      </c>
      <c r="G452" s="79">
        <f t="shared" si="43"/>
        <v>14.121048879030342</v>
      </c>
    </row>
    <row r="453" spans="1:7" x14ac:dyDescent="0.25">
      <c r="A453" s="79" t="str">
        <f t="shared" si="41"/>
        <v>H572010</v>
      </c>
      <c r="B453" s="79" t="str">
        <f t="shared" si="42"/>
        <v>2010</v>
      </c>
      <c r="C453" s="121" t="s">
        <v>96</v>
      </c>
      <c r="D453" s="121" t="s">
        <v>121</v>
      </c>
      <c r="E453" s="122">
        <v>731.90000000000009</v>
      </c>
      <c r="F453" s="122">
        <v>75816</v>
      </c>
      <c r="G453" s="79">
        <f t="shared" si="43"/>
        <v>9.65363511659808</v>
      </c>
    </row>
    <row r="454" spans="1:7" x14ac:dyDescent="0.25">
      <c r="A454" s="79" t="str">
        <f t="shared" si="41"/>
        <v>H572012</v>
      </c>
      <c r="B454" s="79" t="str">
        <f t="shared" si="42"/>
        <v>2012</v>
      </c>
      <c r="C454" s="121" t="s">
        <v>96</v>
      </c>
      <c r="D454" s="121" t="s">
        <v>124</v>
      </c>
      <c r="E454" s="122">
        <v>794.77499999999998</v>
      </c>
      <c r="F454" s="122">
        <v>51482</v>
      </c>
      <c r="G454" s="79">
        <f t="shared" si="43"/>
        <v>15.437920049726118</v>
      </c>
    </row>
    <row r="455" spans="1:7" x14ac:dyDescent="0.25">
      <c r="A455" s="79" t="str">
        <f t="shared" si="41"/>
        <v>H572013</v>
      </c>
      <c r="B455" s="79" t="str">
        <f t="shared" si="42"/>
        <v>2013</v>
      </c>
      <c r="C455" s="121" t="s">
        <v>96</v>
      </c>
      <c r="D455" s="121" t="s">
        <v>125</v>
      </c>
      <c r="E455" s="122">
        <v>313.45</v>
      </c>
      <c r="F455" s="122">
        <v>17051</v>
      </c>
      <c r="G455" s="79">
        <f t="shared" si="43"/>
        <v>18.383086036009619</v>
      </c>
    </row>
    <row r="456" spans="1:7" x14ac:dyDescent="0.25">
      <c r="A456" s="79" t="str">
        <f t="shared" ref="A456:A463" si="44">C456&amp;D456</f>
        <v>H572016</v>
      </c>
      <c r="B456" s="79" t="str">
        <f t="shared" ref="B456:B463" si="45">D456&amp;""</f>
        <v>2016</v>
      </c>
      <c r="C456" s="121" t="s">
        <v>96</v>
      </c>
      <c r="D456" s="121" t="s">
        <v>428</v>
      </c>
      <c r="E456" s="122">
        <v>364.88</v>
      </c>
      <c r="F456" s="122">
        <v>17144</v>
      </c>
      <c r="G456" s="79">
        <f t="shared" si="43"/>
        <v>21.283247783481102</v>
      </c>
    </row>
    <row r="457" spans="1:7" x14ac:dyDescent="0.25">
      <c r="A457" s="79" t="str">
        <f t="shared" si="44"/>
        <v>H582008</v>
      </c>
      <c r="B457" s="79" t="str">
        <f t="shared" si="45"/>
        <v>2008</v>
      </c>
      <c r="C457" s="121" t="s">
        <v>97</v>
      </c>
      <c r="D457" s="121" t="s">
        <v>187</v>
      </c>
      <c r="E457" s="122">
        <v>1508</v>
      </c>
      <c r="F457" s="122">
        <v>86984</v>
      </c>
      <c r="G457" s="79">
        <f t="shared" si="43"/>
        <v>17.336521659155707</v>
      </c>
    </row>
    <row r="458" spans="1:7" x14ac:dyDescent="0.25">
      <c r="A458" s="79" t="str">
        <f t="shared" si="44"/>
        <v>H582009</v>
      </c>
      <c r="B458" s="79" t="str">
        <f t="shared" si="45"/>
        <v>2009</v>
      </c>
      <c r="C458" s="121" t="s">
        <v>97</v>
      </c>
      <c r="D458" s="121" t="s">
        <v>119</v>
      </c>
      <c r="E458" s="122">
        <v>2053.6</v>
      </c>
      <c r="F458" s="122">
        <v>85857</v>
      </c>
      <c r="G458" s="79">
        <f t="shared" si="43"/>
        <v>23.91884179507786</v>
      </c>
    </row>
    <row r="459" spans="1:7" x14ac:dyDescent="0.25">
      <c r="A459" s="79" t="str">
        <f t="shared" si="44"/>
        <v>H582010</v>
      </c>
      <c r="B459" s="79" t="str">
        <f t="shared" si="45"/>
        <v>2010</v>
      </c>
      <c r="C459" s="121" t="s">
        <v>97</v>
      </c>
      <c r="D459" s="121" t="s">
        <v>121</v>
      </c>
      <c r="E459" s="122">
        <v>1301.8</v>
      </c>
      <c r="F459" s="122">
        <v>80254</v>
      </c>
      <c r="G459" s="79">
        <f t="shared" si="43"/>
        <v>16.220998330301292</v>
      </c>
    </row>
    <row r="460" spans="1:7" x14ac:dyDescent="0.25">
      <c r="A460" s="79" t="str">
        <f t="shared" si="44"/>
        <v>H582011</v>
      </c>
      <c r="B460" s="79" t="str">
        <f t="shared" si="45"/>
        <v>2011</v>
      </c>
      <c r="C460" s="121" t="s">
        <v>97</v>
      </c>
      <c r="D460" s="121" t="s">
        <v>123</v>
      </c>
      <c r="E460" s="122">
        <v>1524.1</v>
      </c>
      <c r="F460" s="122">
        <v>76984</v>
      </c>
      <c r="G460" s="79">
        <f t="shared" si="43"/>
        <v>19.797620284734489</v>
      </c>
    </row>
    <row r="461" spans="1:7" x14ac:dyDescent="0.25">
      <c r="A461" s="79" t="str">
        <f t="shared" si="44"/>
        <v>H582012</v>
      </c>
      <c r="B461" s="79" t="str">
        <f t="shared" si="45"/>
        <v>2012</v>
      </c>
      <c r="C461" s="121" t="s">
        <v>97</v>
      </c>
      <c r="D461" s="121" t="s">
        <v>124</v>
      </c>
      <c r="E461" s="122">
        <v>1992.6</v>
      </c>
      <c r="F461" s="122">
        <v>82657</v>
      </c>
      <c r="G461" s="79">
        <f t="shared" si="43"/>
        <v>24.106851204374703</v>
      </c>
    </row>
    <row r="462" spans="1:7" x14ac:dyDescent="0.25">
      <c r="A462" s="79" t="str">
        <f t="shared" si="44"/>
        <v>H582013</v>
      </c>
      <c r="B462" s="79" t="str">
        <f t="shared" si="45"/>
        <v>2013</v>
      </c>
      <c r="C462" s="121" t="s">
        <v>97</v>
      </c>
      <c r="D462" s="121" t="s">
        <v>125</v>
      </c>
      <c r="E462" s="122">
        <v>2175.8999999999996</v>
      </c>
      <c r="F462" s="122">
        <v>83726</v>
      </c>
      <c r="G462" s="79">
        <f t="shared" si="43"/>
        <v>25.98834292812268</v>
      </c>
    </row>
    <row r="463" spans="1:7" x14ac:dyDescent="0.25">
      <c r="A463" s="79" t="str">
        <f t="shared" si="44"/>
        <v>H582014</v>
      </c>
      <c r="B463" s="79" t="str">
        <f t="shared" si="45"/>
        <v>2014</v>
      </c>
      <c r="C463" s="121" t="s">
        <v>97</v>
      </c>
      <c r="D463" s="121" t="s">
        <v>126</v>
      </c>
      <c r="E463" s="122">
        <v>1901.9</v>
      </c>
      <c r="F463" s="122">
        <v>67059</v>
      </c>
      <c r="G463" s="79">
        <f t="shared" si="43"/>
        <v>28.361592030898166</v>
      </c>
    </row>
    <row r="464" spans="1:7" x14ac:dyDescent="0.25">
      <c r="A464" s="79" t="str">
        <f t="shared" ref="A464" si="46">C464&amp;D464</f>
        <v>H582017</v>
      </c>
      <c r="B464" s="79" t="str">
        <f t="shared" ref="B464" si="47">D464&amp;""</f>
        <v>2017</v>
      </c>
      <c r="C464" s="121" t="s">
        <v>97</v>
      </c>
      <c r="D464" s="121" t="s">
        <v>447</v>
      </c>
      <c r="E464" s="122">
        <v>2502.6000000000004</v>
      </c>
      <c r="F464" s="122">
        <v>90514</v>
      </c>
      <c r="G464" s="79">
        <f t="shared" si="43"/>
        <v>27.648761517555297</v>
      </c>
    </row>
    <row r="465" spans="1:7" x14ac:dyDescent="0.25">
      <c r="A465" s="79" t="str">
        <f t="shared" ref="A465:A466" si="48">C465&amp;D465</f>
        <v>H602008</v>
      </c>
      <c r="B465" s="79" t="str">
        <f t="shared" ref="B465:B466" si="49">D465&amp;""</f>
        <v>2008</v>
      </c>
      <c r="C465" s="121" t="s">
        <v>99</v>
      </c>
      <c r="D465" s="121" t="s">
        <v>187</v>
      </c>
      <c r="E465" s="122">
        <v>835.59999999999991</v>
      </c>
      <c r="F465" s="122">
        <v>49717</v>
      </c>
      <c r="G465" s="79">
        <f t="shared" si="43"/>
        <v>16.807128346440852</v>
      </c>
    </row>
    <row r="466" spans="1:7" x14ac:dyDescent="0.25">
      <c r="A466" s="79" t="str">
        <f t="shared" si="48"/>
        <v>H602009</v>
      </c>
      <c r="B466" s="79" t="str">
        <f t="shared" si="49"/>
        <v>2009</v>
      </c>
      <c r="C466" s="121" t="s">
        <v>99</v>
      </c>
      <c r="D466" s="121" t="s">
        <v>119</v>
      </c>
      <c r="E466" s="122">
        <v>661.80000000000007</v>
      </c>
      <c r="F466" s="122">
        <v>46405</v>
      </c>
      <c r="G466" s="79">
        <f t="shared" si="43"/>
        <v>14.261394246309665</v>
      </c>
    </row>
    <row r="467" spans="1:7" x14ac:dyDescent="0.25">
      <c r="A467" s="79" t="str">
        <f t="shared" ref="A467:A495" si="50">C467&amp;D467</f>
        <v>H602010</v>
      </c>
      <c r="B467" s="79" t="str">
        <f t="shared" ref="B467:B495" si="51">D467&amp;""</f>
        <v>2010</v>
      </c>
      <c r="C467" s="121" t="s">
        <v>99</v>
      </c>
      <c r="D467" s="121" t="s">
        <v>121</v>
      </c>
      <c r="E467" s="122">
        <v>648.6</v>
      </c>
      <c r="F467" s="122">
        <v>46976</v>
      </c>
      <c r="G467" s="79">
        <f t="shared" si="43"/>
        <v>13.807050408719347</v>
      </c>
    </row>
    <row r="468" spans="1:7" x14ac:dyDescent="0.25">
      <c r="A468" s="79" t="str">
        <f t="shared" si="50"/>
        <v>H602011</v>
      </c>
      <c r="B468" s="79" t="str">
        <f t="shared" si="51"/>
        <v>2011</v>
      </c>
      <c r="C468" s="121" t="s">
        <v>99</v>
      </c>
      <c r="D468" s="121" t="s">
        <v>123</v>
      </c>
      <c r="E468" s="122">
        <v>670.8</v>
      </c>
      <c r="F468" s="122">
        <v>47062</v>
      </c>
      <c r="G468" s="79">
        <f t="shared" si="43"/>
        <v>14.253537886192682</v>
      </c>
    </row>
    <row r="469" spans="1:7" x14ac:dyDescent="0.25">
      <c r="A469" s="79" t="str">
        <f t="shared" si="50"/>
        <v>H602012</v>
      </c>
      <c r="B469" s="79" t="str">
        <f t="shared" si="51"/>
        <v>2012</v>
      </c>
      <c r="C469" s="121" t="s">
        <v>99</v>
      </c>
      <c r="D469" s="121" t="s">
        <v>124</v>
      </c>
      <c r="E469" s="122">
        <v>774.3</v>
      </c>
      <c r="F469" s="122">
        <v>48343</v>
      </c>
      <c r="G469" s="79">
        <f t="shared" si="43"/>
        <v>16.016796640671867</v>
      </c>
    </row>
    <row r="470" spans="1:7" x14ac:dyDescent="0.25">
      <c r="A470" s="79" t="str">
        <f t="shared" si="50"/>
        <v>H602013</v>
      </c>
      <c r="B470" s="79" t="str">
        <f t="shared" si="51"/>
        <v>2013</v>
      </c>
      <c r="C470" s="121" t="s">
        <v>99</v>
      </c>
      <c r="D470" s="121" t="s">
        <v>125</v>
      </c>
      <c r="E470" s="122">
        <v>1454.05</v>
      </c>
      <c r="F470" s="122">
        <v>48270</v>
      </c>
      <c r="G470" s="79">
        <f t="shared" si="43"/>
        <v>30.123264967888957</v>
      </c>
    </row>
    <row r="471" spans="1:7" x14ac:dyDescent="0.25">
      <c r="A471" s="79" t="str">
        <f t="shared" si="50"/>
        <v>H602014</v>
      </c>
      <c r="B471" s="79" t="str">
        <f t="shared" si="51"/>
        <v>2014</v>
      </c>
      <c r="C471" s="121" t="s">
        <v>99</v>
      </c>
      <c r="D471" s="121" t="s">
        <v>126</v>
      </c>
      <c r="E471" s="122">
        <v>1160.9000000000001</v>
      </c>
      <c r="F471" s="122">
        <v>36671</v>
      </c>
      <c r="G471" s="79">
        <f t="shared" si="43"/>
        <v>31.657167789261273</v>
      </c>
    </row>
    <row r="472" spans="1:7" x14ac:dyDescent="0.25">
      <c r="A472" s="79" t="str">
        <f t="shared" si="50"/>
        <v>H602015</v>
      </c>
      <c r="B472" s="79" t="str">
        <f t="shared" si="51"/>
        <v>2015</v>
      </c>
      <c r="C472" s="121" t="s">
        <v>99</v>
      </c>
      <c r="D472" s="121" t="s">
        <v>127</v>
      </c>
      <c r="E472" s="122">
        <v>1631.56</v>
      </c>
      <c r="F472" s="122">
        <v>49428</v>
      </c>
      <c r="G472" s="79">
        <f t="shared" si="43"/>
        <v>33.008820911224404</v>
      </c>
    </row>
    <row r="473" spans="1:7" x14ac:dyDescent="0.25">
      <c r="A473" s="79" t="str">
        <f t="shared" si="50"/>
        <v>H602016</v>
      </c>
      <c r="B473" s="79" t="str">
        <f t="shared" si="51"/>
        <v>2016</v>
      </c>
      <c r="C473" s="121" t="s">
        <v>99</v>
      </c>
      <c r="D473" s="121" t="s">
        <v>428</v>
      </c>
      <c r="E473" s="122">
        <v>1655.5</v>
      </c>
      <c r="F473" s="122">
        <v>49806</v>
      </c>
      <c r="G473" s="79">
        <f t="shared" si="43"/>
        <v>33.238967192707705</v>
      </c>
    </row>
    <row r="474" spans="1:7" x14ac:dyDescent="0.25">
      <c r="A474" s="79" t="str">
        <f t="shared" si="50"/>
        <v>H602017</v>
      </c>
      <c r="B474" s="79" t="str">
        <f t="shared" si="51"/>
        <v>2017</v>
      </c>
      <c r="C474" s="121" t="s">
        <v>99</v>
      </c>
      <c r="D474" s="121" t="s">
        <v>447</v>
      </c>
      <c r="E474" s="122">
        <v>1656.8600000000001</v>
      </c>
      <c r="F474" s="122">
        <v>50848</v>
      </c>
      <c r="G474" s="79">
        <f t="shared" si="43"/>
        <v>32.584565764631847</v>
      </c>
    </row>
    <row r="475" spans="1:7" x14ac:dyDescent="0.25">
      <c r="A475" s="79" t="str">
        <f t="shared" si="50"/>
        <v>H602018</v>
      </c>
      <c r="B475" s="79" t="str">
        <f t="shared" si="51"/>
        <v>2018</v>
      </c>
      <c r="C475" s="121" t="s">
        <v>99</v>
      </c>
      <c r="D475" s="121" t="s">
        <v>456</v>
      </c>
      <c r="E475" s="122">
        <v>1275.4000000000001</v>
      </c>
      <c r="F475" s="122">
        <v>36482</v>
      </c>
      <c r="G475" s="79">
        <f t="shared" si="43"/>
        <v>34.959706156460719</v>
      </c>
    </row>
    <row r="476" spans="1:7" x14ac:dyDescent="0.25">
      <c r="A476" s="79" t="str">
        <f t="shared" si="50"/>
        <v>H602019</v>
      </c>
      <c r="B476" s="79" t="str">
        <f t="shared" si="51"/>
        <v>2019</v>
      </c>
      <c r="C476" s="121" t="s">
        <v>99</v>
      </c>
      <c r="D476" s="121" t="s">
        <v>478</v>
      </c>
      <c r="E476" s="122">
        <v>920.15000000000009</v>
      </c>
      <c r="F476" s="122">
        <v>23917</v>
      </c>
      <c r="G476" s="79">
        <f t="shared" si="43"/>
        <v>38.472634527741782</v>
      </c>
    </row>
    <row r="477" spans="1:7" x14ac:dyDescent="0.25">
      <c r="A477" s="79" t="str">
        <f t="shared" si="50"/>
        <v>H612008</v>
      </c>
      <c r="B477" s="79" t="str">
        <f t="shared" si="51"/>
        <v>2008</v>
      </c>
      <c r="C477" s="121" t="s">
        <v>100</v>
      </c>
      <c r="D477" s="121" t="s">
        <v>187</v>
      </c>
      <c r="E477" s="122">
        <v>246</v>
      </c>
      <c r="F477" s="122">
        <v>31267</v>
      </c>
      <c r="G477" s="79">
        <f t="shared" si="43"/>
        <v>7.8677199603415744</v>
      </c>
    </row>
    <row r="478" spans="1:7" x14ac:dyDescent="0.25">
      <c r="A478" s="79" t="str">
        <f t="shared" si="50"/>
        <v>H612009</v>
      </c>
      <c r="B478" s="79" t="str">
        <f t="shared" si="51"/>
        <v>2009</v>
      </c>
      <c r="C478" s="121" t="s">
        <v>100</v>
      </c>
      <c r="D478" s="121" t="s">
        <v>119</v>
      </c>
      <c r="E478" s="122">
        <v>126</v>
      </c>
      <c r="F478" s="122">
        <v>30843</v>
      </c>
      <c r="G478" s="79">
        <f t="shared" si="43"/>
        <v>4.0852057192880071</v>
      </c>
    </row>
    <row r="479" spans="1:7" x14ac:dyDescent="0.25">
      <c r="A479" s="79" t="str">
        <f t="shared" si="50"/>
        <v>H612010</v>
      </c>
      <c r="B479" s="79" t="str">
        <f t="shared" si="51"/>
        <v>2010</v>
      </c>
      <c r="C479" s="121" t="s">
        <v>100</v>
      </c>
      <c r="D479" s="121" t="s">
        <v>121</v>
      </c>
      <c r="E479" s="122">
        <v>304.8</v>
      </c>
      <c r="F479" s="122">
        <v>28570</v>
      </c>
      <c r="G479" s="79">
        <f t="shared" si="43"/>
        <v>10.668533426671335</v>
      </c>
    </row>
    <row r="480" spans="1:7" x14ac:dyDescent="0.25">
      <c r="A480" s="79" t="str">
        <f t="shared" si="50"/>
        <v>H612011</v>
      </c>
      <c r="B480" s="79" t="str">
        <f t="shared" si="51"/>
        <v>2011</v>
      </c>
      <c r="C480" s="121" t="s">
        <v>100</v>
      </c>
      <c r="D480" s="121" t="s">
        <v>123</v>
      </c>
      <c r="E480" s="122">
        <v>324</v>
      </c>
      <c r="F480" s="122">
        <v>24033</v>
      </c>
      <c r="G480" s="79">
        <f t="shared" si="43"/>
        <v>13.481462988390962</v>
      </c>
    </row>
    <row r="481" spans="1:7" x14ac:dyDescent="0.25">
      <c r="A481" s="79" t="str">
        <f t="shared" si="50"/>
        <v>H612012</v>
      </c>
      <c r="B481" s="79" t="str">
        <f t="shared" si="51"/>
        <v>2012</v>
      </c>
      <c r="C481" s="121" t="s">
        <v>100</v>
      </c>
      <c r="D481" s="121" t="s">
        <v>124</v>
      </c>
      <c r="E481" s="122">
        <v>170.4</v>
      </c>
      <c r="F481" s="122">
        <v>17682</v>
      </c>
      <c r="G481" s="79">
        <f t="shared" si="43"/>
        <v>9.6369189005768572</v>
      </c>
    </row>
    <row r="482" spans="1:7" x14ac:dyDescent="0.25">
      <c r="A482" s="79" t="str">
        <f t="shared" si="50"/>
        <v>H612013</v>
      </c>
      <c r="B482" s="79" t="str">
        <f t="shared" si="51"/>
        <v>2013</v>
      </c>
      <c r="C482" s="121" t="s">
        <v>100</v>
      </c>
      <c r="D482" s="121" t="s">
        <v>125</v>
      </c>
      <c r="E482" s="122">
        <v>352.8</v>
      </c>
      <c r="F482" s="122">
        <v>9243</v>
      </c>
      <c r="G482" s="79">
        <f t="shared" si="43"/>
        <v>38.169425511197666</v>
      </c>
    </row>
    <row r="483" spans="1:7" x14ac:dyDescent="0.25">
      <c r="A483" s="79" t="str">
        <f t="shared" si="50"/>
        <v>H612014</v>
      </c>
      <c r="B483" s="79" t="str">
        <f t="shared" si="51"/>
        <v>2014</v>
      </c>
      <c r="C483" s="121" t="s">
        <v>100</v>
      </c>
      <c r="D483" s="121" t="s">
        <v>126</v>
      </c>
      <c r="E483" s="122">
        <v>402.96000000000004</v>
      </c>
      <c r="F483" s="122">
        <v>18472</v>
      </c>
      <c r="G483" s="79">
        <f t="shared" si="43"/>
        <v>21.814638371589435</v>
      </c>
    </row>
    <row r="484" spans="1:7" x14ac:dyDescent="0.25">
      <c r="A484" s="79" t="str">
        <f t="shared" si="50"/>
        <v>H612015</v>
      </c>
      <c r="B484" s="79" t="str">
        <f t="shared" si="51"/>
        <v>2015</v>
      </c>
      <c r="C484" s="121" t="s">
        <v>100</v>
      </c>
      <c r="D484" s="121" t="s">
        <v>127</v>
      </c>
      <c r="E484" s="122">
        <v>432.92999999999995</v>
      </c>
      <c r="F484" s="122">
        <v>17576</v>
      </c>
      <c r="G484" s="79">
        <f t="shared" si="43"/>
        <v>24.631884387801545</v>
      </c>
    </row>
    <row r="485" spans="1:7" x14ac:dyDescent="0.25">
      <c r="A485" s="79" t="str">
        <f t="shared" si="50"/>
        <v>H612016</v>
      </c>
      <c r="B485" s="79" t="str">
        <f t="shared" si="51"/>
        <v>2016</v>
      </c>
      <c r="C485" s="121" t="s">
        <v>100</v>
      </c>
      <c r="D485" s="121" t="s">
        <v>428</v>
      </c>
      <c r="E485" s="122">
        <v>499.40000000000003</v>
      </c>
      <c r="F485" s="122">
        <v>18582</v>
      </c>
      <c r="G485" s="79">
        <f t="shared" si="43"/>
        <v>26.875470885803466</v>
      </c>
    </row>
    <row r="486" spans="1:7" x14ac:dyDescent="0.25">
      <c r="A486" s="79" t="str">
        <f t="shared" si="50"/>
        <v>H612017</v>
      </c>
      <c r="B486" s="79" t="str">
        <f t="shared" si="51"/>
        <v>2017</v>
      </c>
      <c r="C486" s="121" t="s">
        <v>100</v>
      </c>
      <c r="D486" s="121" t="s">
        <v>447</v>
      </c>
      <c r="E486" s="122">
        <v>891.72</v>
      </c>
      <c r="F486" s="122">
        <v>18483</v>
      </c>
      <c r="G486" s="79">
        <f t="shared" si="43"/>
        <v>48.245414705404968</v>
      </c>
    </row>
    <row r="487" spans="1:7" x14ac:dyDescent="0.25">
      <c r="A487" s="79" t="str">
        <f t="shared" si="50"/>
        <v>H612018</v>
      </c>
      <c r="B487" s="79" t="str">
        <f t="shared" si="51"/>
        <v>2018</v>
      </c>
      <c r="C487" s="121" t="s">
        <v>100</v>
      </c>
      <c r="D487" s="121" t="s">
        <v>456</v>
      </c>
      <c r="E487" s="122">
        <v>581.24</v>
      </c>
      <c r="F487" s="122">
        <v>17928</v>
      </c>
      <c r="G487" s="79">
        <f t="shared" si="43"/>
        <v>32.420794288264162</v>
      </c>
    </row>
    <row r="488" spans="1:7" x14ac:dyDescent="0.25">
      <c r="A488" s="79" t="str">
        <f t="shared" si="50"/>
        <v>H612019</v>
      </c>
      <c r="B488" s="79" t="str">
        <f t="shared" si="51"/>
        <v>2019</v>
      </c>
      <c r="C488" s="121" t="s">
        <v>100</v>
      </c>
      <c r="D488" s="121" t="s">
        <v>478</v>
      </c>
      <c r="E488" s="122">
        <v>336</v>
      </c>
      <c r="F488" s="122">
        <v>8958</v>
      </c>
      <c r="G488" s="79">
        <f t="shared" si="43"/>
        <v>37.508372404554592</v>
      </c>
    </row>
    <row r="489" spans="1:7" x14ac:dyDescent="0.25">
      <c r="A489" s="79" t="str">
        <f t="shared" si="50"/>
        <v>H622008</v>
      </c>
      <c r="B489" s="79" t="str">
        <f t="shared" si="51"/>
        <v>2008</v>
      </c>
      <c r="C489" s="121" t="s">
        <v>101</v>
      </c>
      <c r="D489" s="121" t="s">
        <v>187</v>
      </c>
      <c r="E489" s="122">
        <v>3252</v>
      </c>
      <c r="F489" s="122">
        <v>225798</v>
      </c>
      <c r="G489" s="79">
        <f t="shared" si="43"/>
        <v>14.40225334148221</v>
      </c>
    </row>
    <row r="490" spans="1:7" x14ac:dyDescent="0.25">
      <c r="A490" s="79" t="str">
        <f t="shared" si="50"/>
        <v>H622009</v>
      </c>
      <c r="B490" s="79" t="str">
        <f t="shared" si="51"/>
        <v>2009</v>
      </c>
      <c r="C490" s="121" t="s">
        <v>101</v>
      </c>
      <c r="D490" s="121" t="s">
        <v>119</v>
      </c>
      <c r="E490" s="122">
        <v>4302.1000000000004</v>
      </c>
      <c r="F490" s="122">
        <v>220936</v>
      </c>
      <c r="G490" s="79">
        <f t="shared" si="43"/>
        <v>19.472154832168592</v>
      </c>
    </row>
    <row r="491" spans="1:7" x14ac:dyDescent="0.25">
      <c r="A491" s="79" t="str">
        <f t="shared" si="50"/>
        <v>H622010</v>
      </c>
      <c r="B491" s="79" t="str">
        <f t="shared" si="51"/>
        <v>2010</v>
      </c>
      <c r="C491" s="121" t="s">
        <v>101</v>
      </c>
      <c r="D491" s="121" t="s">
        <v>121</v>
      </c>
      <c r="E491" s="122">
        <v>3981</v>
      </c>
      <c r="F491" s="122">
        <v>212250</v>
      </c>
      <c r="G491" s="79">
        <f t="shared" si="43"/>
        <v>18.756183745583041</v>
      </c>
    </row>
    <row r="492" spans="1:7" x14ac:dyDescent="0.25">
      <c r="A492" s="79" t="str">
        <f t="shared" si="50"/>
        <v>H622011</v>
      </c>
      <c r="B492" s="79" t="str">
        <f t="shared" si="51"/>
        <v>2011</v>
      </c>
      <c r="C492" s="121" t="s">
        <v>101</v>
      </c>
      <c r="D492" s="121" t="s">
        <v>123</v>
      </c>
      <c r="E492" s="122">
        <v>4678</v>
      </c>
      <c r="F492" s="122">
        <v>208314</v>
      </c>
      <c r="G492" s="79">
        <f t="shared" si="43"/>
        <v>22.456483961711648</v>
      </c>
    </row>
    <row r="493" spans="1:7" x14ac:dyDescent="0.25">
      <c r="A493" s="79" t="str">
        <f t="shared" si="50"/>
        <v>H622012</v>
      </c>
      <c r="B493" s="79" t="str">
        <f t="shared" si="51"/>
        <v>2012</v>
      </c>
      <c r="C493" s="121" t="s">
        <v>101</v>
      </c>
      <c r="D493" s="121" t="s">
        <v>124</v>
      </c>
      <c r="E493" s="122">
        <v>4552</v>
      </c>
      <c r="F493" s="122">
        <v>205119</v>
      </c>
      <c r="G493" s="79">
        <f t="shared" si="43"/>
        <v>22.191995865814476</v>
      </c>
    </row>
    <row r="494" spans="1:7" x14ac:dyDescent="0.25">
      <c r="A494" s="79" t="str">
        <f t="shared" si="50"/>
        <v>H622013</v>
      </c>
      <c r="B494" s="79" t="str">
        <f t="shared" si="51"/>
        <v>2013</v>
      </c>
      <c r="C494" s="121" t="s">
        <v>101</v>
      </c>
      <c r="D494" s="121" t="s">
        <v>125</v>
      </c>
      <c r="E494" s="122">
        <v>5228</v>
      </c>
      <c r="F494" s="122">
        <v>216474</v>
      </c>
      <c r="G494" s="79">
        <f t="shared" si="43"/>
        <v>24.150706320389514</v>
      </c>
    </row>
    <row r="495" spans="1:7" x14ac:dyDescent="0.25">
      <c r="A495" s="79" t="str">
        <f t="shared" si="50"/>
        <v>H622014</v>
      </c>
      <c r="B495" s="79" t="str">
        <f t="shared" si="51"/>
        <v>2014</v>
      </c>
      <c r="C495" s="121" t="s">
        <v>101</v>
      </c>
      <c r="D495" s="121" t="s">
        <v>126</v>
      </c>
      <c r="E495" s="122">
        <v>4443</v>
      </c>
      <c r="F495" s="122">
        <v>166356</v>
      </c>
      <c r="G495" s="79">
        <f t="shared" si="43"/>
        <v>26.707783308086274</v>
      </c>
    </row>
    <row r="496" spans="1:7" x14ac:dyDescent="0.25">
      <c r="A496" s="79" t="str">
        <f t="shared" ref="A496:A500" si="52">C496&amp;D496</f>
        <v>H622015</v>
      </c>
      <c r="B496" s="79" t="str">
        <f t="shared" ref="B496:B500" si="53">D496&amp;""</f>
        <v>2015</v>
      </c>
      <c r="C496" s="121" t="s">
        <v>101</v>
      </c>
      <c r="D496" s="121" t="s">
        <v>127</v>
      </c>
      <c r="E496" s="122">
        <v>4268</v>
      </c>
      <c r="F496" s="122">
        <v>226970</v>
      </c>
      <c r="G496" s="79">
        <f t="shared" si="43"/>
        <v>18.804247257346788</v>
      </c>
    </row>
    <row r="497" spans="1:7" x14ac:dyDescent="0.25">
      <c r="A497" s="79" t="str">
        <f t="shared" si="52"/>
        <v>H622016</v>
      </c>
      <c r="B497" s="79" t="str">
        <f t="shared" si="53"/>
        <v>2016</v>
      </c>
      <c r="C497" s="121" t="s">
        <v>101</v>
      </c>
      <c r="D497" s="121" t="s">
        <v>428</v>
      </c>
      <c r="E497" s="122">
        <v>3725</v>
      </c>
      <c r="F497" s="122">
        <v>254185</v>
      </c>
      <c r="G497" s="79">
        <f t="shared" si="43"/>
        <v>14.654680645986192</v>
      </c>
    </row>
    <row r="498" spans="1:7" x14ac:dyDescent="0.25">
      <c r="A498" s="79" t="str">
        <f t="shared" si="52"/>
        <v>H622017</v>
      </c>
      <c r="B498" s="79" t="str">
        <f t="shared" si="53"/>
        <v>2017</v>
      </c>
      <c r="C498" s="121" t="s">
        <v>101</v>
      </c>
      <c r="D498" s="121" t="s">
        <v>447</v>
      </c>
      <c r="E498" s="122">
        <v>3655</v>
      </c>
      <c r="F498" s="122">
        <v>244903</v>
      </c>
      <c r="G498" s="79">
        <f t="shared" si="43"/>
        <v>14.924276141982743</v>
      </c>
    </row>
    <row r="499" spans="1:7" x14ac:dyDescent="0.25">
      <c r="A499" s="79" t="str">
        <f t="shared" si="52"/>
        <v>H622018</v>
      </c>
      <c r="B499" s="79" t="str">
        <f t="shared" si="53"/>
        <v>2018</v>
      </c>
      <c r="C499" s="121" t="s">
        <v>101</v>
      </c>
      <c r="D499" s="121" t="s">
        <v>456</v>
      </c>
      <c r="E499" s="122">
        <v>3557.1</v>
      </c>
      <c r="F499" s="122">
        <v>258825</v>
      </c>
      <c r="G499" s="79">
        <f t="shared" si="43"/>
        <v>13.743262822370328</v>
      </c>
    </row>
    <row r="500" spans="1:7" x14ac:dyDescent="0.25">
      <c r="A500" s="79" t="str">
        <f t="shared" si="52"/>
        <v>H622019</v>
      </c>
      <c r="B500" s="79" t="str">
        <f t="shared" si="53"/>
        <v>2019</v>
      </c>
      <c r="C500" s="121" t="s">
        <v>101</v>
      </c>
      <c r="D500" s="121" t="s">
        <v>478</v>
      </c>
      <c r="E500" s="122">
        <v>1253.9000000000001</v>
      </c>
      <c r="F500" s="122">
        <v>67428</v>
      </c>
      <c r="G500" s="79">
        <f t="shared" si="43"/>
        <v>18.596132170611618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22"/>
  <sheetViews>
    <sheetView workbookViewId="0">
      <selection activeCell="A181" sqref="A181:G182"/>
    </sheetView>
  </sheetViews>
  <sheetFormatPr defaultRowHeight="15" x14ac:dyDescent="0.25"/>
  <cols>
    <col min="1" max="1" width="12.42578125" bestFit="1" customWidth="1"/>
    <col min="3" max="6" width="9.140625" style="82"/>
    <col min="7" max="7" width="10.7109375" style="82" bestFit="1" customWidth="1"/>
    <col min="8" max="9" width="9.140625" style="82"/>
    <col min="10" max="10" width="12" bestFit="1" customWidth="1"/>
    <col min="13" max="13" width="12" bestFit="1" customWidth="1"/>
  </cols>
  <sheetData>
    <row r="1" spans="1:14" ht="21" x14ac:dyDescent="0.35">
      <c r="C1" s="111" t="s">
        <v>114</v>
      </c>
      <c r="D1" s="111" t="s">
        <v>115</v>
      </c>
      <c r="E1" s="111" t="s">
        <v>116</v>
      </c>
      <c r="F1" s="111" t="s">
        <v>117</v>
      </c>
      <c r="G1" s="111" t="s">
        <v>118</v>
      </c>
      <c r="H1" s="111" t="s">
        <v>104</v>
      </c>
      <c r="I1" s="79" t="s">
        <v>183</v>
      </c>
      <c r="J1" s="79"/>
      <c r="K1" s="24" t="s">
        <v>147</v>
      </c>
      <c r="L1" s="24"/>
      <c r="M1" s="24"/>
      <c r="N1" s="24"/>
    </row>
    <row r="2" spans="1:14" x14ac:dyDescent="0.25">
      <c r="A2" t="str">
        <f>C2&amp;D2&amp;"Q"&amp;E2</f>
        <v>H032008Q1</v>
      </c>
      <c r="B2" t="str">
        <f>D2&amp;"Q"&amp;E2</f>
        <v>2008Q1</v>
      </c>
      <c r="C2" s="112" t="s">
        <v>40</v>
      </c>
      <c r="D2" s="112" t="s">
        <v>187</v>
      </c>
      <c r="E2" s="112" t="s">
        <v>479</v>
      </c>
      <c r="F2" s="113">
        <v>817</v>
      </c>
      <c r="G2" s="114">
        <v>57634</v>
      </c>
      <c r="H2" s="112" t="s">
        <v>120</v>
      </c>
      <c r="I2" s="82">
        <f>F2/G2*1000</f>
        <v>14.175660200576049</v>
      </c>
    </row>
    <row r="3" spans="1:14" x14ac:dyDescent="0.25">
      <c r="A3" t="str">
        <f t="shared" ref="A3:A66" si="0">C3&amp;D3&amp;"Q"&amp;E3</f>
        <v>H032008Q2</v>
      </c>
      <c r="B3" t="str">
        <f t="shared" ref="B3:B66" si="1">D3&amp;"Q"&amp;E3</f>
        <v>2008Q2</v>
      </c>
      <c r="C3" s="112" t="s">
        <v>40</v>
      </c>
      <c r="D3" s="112" t="s">
        <v>187</v>
      </c>
      <c r="E3" s="112" t="s">
        <v>480</v>
      </c>
      <c r="F3" s="113">
        <v>2726</v>
      </c>
      <c r="G3" s="114">
        <v>57777</v>
      </c>
      <c r="H3" s="112" t="s">
        <v>120</v>
      </c>
      <c r="I3" s="82">
        <f t="shared" ref="I3:I66" si="2">F3/G3*1000</f>
        <v>47.181404365058761</v>
      </c>
    </row>
    <row r="4" spans="1:14" x14ac:dyDescent="0.25">
      <c r="A4" t="str">
        <f t="shared" si="0"/>
        <v>H032008Q3</v>
      </c>
      <c r="B4" t="str">
        <f t="shared" si="1"/>
        <v>2008Q3</v>
      </c>
      <c r="C4" s="112" t="s">
        <v>40</v>
      </c>
      <c r="D4" s="112" t="s">
        <v>187</v>
      </c>
      <c r="E4" s="112" t="s">
        <v>481</v>
      </c>
      <c r="F4" s="113">
        <v>1466</v>
      </c>
      <c r="G4" s="114">
        <v>55895</v>
      </c>
      <c r="H4" s="112" t="s">
        <v>120</v>
      </c>
      <c r="I4" s="82">
        <f t="shared" si="2"/>
        <v>26.227748456928168</v>
      </c>
    </row>
    <row r="5" spans="1:14" x14ac:dyDescent="0.25">
      <c r="A5" t="str">
        <f t="shared" si="0"/>
        <v>H032008Q4</v>
      </c>
      <c r="B5" t="str">
        <f t="shared" si="1"/>
        <v>2008Q4</v>
      </c>
      <c r="C5" s="112" t="s">
        <v>40</v>
      </c>
      <c r="D5" s="112" t="s">
        <v>187</v>
      </c>
      <c r="E5" s="112" t="s">
        <v>464</v>
      </c>
      <c r="F5" s="113">
        <v>1814</v>
      </c>
      <c r="G5" s="114">
        <v>56019</v>
      </c>
      <c r="H5" s="112" t="s">
        <v>120</v>
      </c>
      <c r="I5" s="82">
        <f t="shared" si="2"/>
        <v>32.381870436816087</v>
      </c>
    </row>
    <row r="6" spans="1:14" x14ac:dyDescent="0.25">
      <c r="A6" t="str">
        <f t="shared" si="0"/>
        <v>H032009Q1</v>
      </c>
      <c r="B6" t="str">
        <f t="shared" si="1"/>
        <v>2009Q1</v>
      </c>
      <c r="C6" s="112" t="s">
        <v>40</v>
      </c>
      <c r="D6" s="112" t="s">
        <v>119</v>
      </c>
      <c r="E6" s="112" t="s">
        <v>479</v>
      </c>
      <c r="F6" s="113">
        <v>1600</v>
      </c>
      <c r="G6" s="114">
        <v>56967</v>
      </c>
      <c r="H6" s="112" t="s">
        <v>106</v>
      </c>
      <c r="I6" s="82">
        <f t="shared" si="2"/>
        <v>28.08643600681096</v>
      </c>
    </row>
    <row r="7" spans="1:14" x14ac:dyDescent="0.25">
      <c r="A7" t="str">
        <f t="shared" si="0"/>
        <v>H032009Q2</v>
      </c>
      <c r="B7" t="str">
        <f t="shared" si="1"/>
        <v>2009Q2</v>
      </c>
      <c r="C7" s="112" t="s">
        <v>40</v>
      </c>
      <c r="D7" s="112" t="s">
        <v>119</v>
      </c>
      <c r="E7" s="112" t="s">
        <v>480</v>
      </c>
      <c r="F7" s="113">
        <v>828.8</v>
      </c>
      <c r="G7" s="114">
        <v>58379</v>
      </c>
      <c r="H7" s="112" t="s">
        <v>106</v>
      </c>
      <c r="I7" s="82">
        <f t="shared" si="2"/>
        <v>14.196885866493087</v>
      </c>
    </row>
    <row r="8" spans="1:14" x14ac:dyDescent="0.25">
      <c r="A8" t="str">
        <f t="shared" si="0"/>
        <v>H032009Q3</v>
      </c>
      <c r="B8" t="str">
        <f t="shared" si="1"/>
        <v>2009Q3</v>
      </c>
      <c r="C8" s="112" t="s">
        <v>40</v>
      </c>
      <c r="D8" s="112" t="s">
        <v>119</v>
      </c>
      <c r="E8" s="112" t="s">
        <v>481</v>
      </c>
      <c r="F8" s="113">
        <v>3333.3</v>
      </c>
      <c r="G8" s="114">
        <v>58644</v>
      </c>
      <c r="H8" s="112" t="s">
        <v>120</v>
      </c>
      <c r="I8" s="82">
        <f t="shared" si="2"/>
        <v>56.839574381010841</v>
      </c>
    </row>
    <row r="9" spans="1:14" x14ac:dyDescent="0.25">
      <c r="A9" t="str">
        <f t="shared" si="0"/>
        <v>H032009Q4</v>
      </c>
      <c r="B9" t="str">
        <f t="shared" si="1"/>
        <v>2009Q4</v>
      </c>
      <c r="C9" s="112" t="s">
        <v>40</v>
      </c>
      <c r="D9" s="112" t="s">
        <v>119</v>
      </c>
      <c r="E9" s="112" t="s">
        <v>464</v>
      </c>
      <c r="F9" s="113">
        <v>1466.4</v>
      </c>
      <c r="G9" s="114">
        <v>58990</v>
      </c>
      <c r="H9" s="112" t="s">
        <v>120</v>
      </c>
      <c r="I9" s="82">
        <f t="shared" si="2"/>
        <v>24.858450584844892</v>
      </c>
    </row>
    <row r="10" spans="1:14" x14ac:dyDescent="0.25">
      <c r="A10" t="str">
        <f t="shared" si="0"/>
        <v>H032010Q1</v>
      </c>
      <c r="B10" t="str">
        <f t="shared" si="1"/>
        <v>2010Q1</v>
      </c>
      <c r="C10" s="112" t="s">
        <v>40</v>
      </c>
      <c r="D10" s="112" t="s">
        <v>121</v>
      </c>
      <c r="E10" s="112" t="s">
        <v>479</v>
      </c>
      <c r="F10" s="113">
        <v>2017.5</v>
      </c>
      <c r="G10" s="114">
        <v>61042</v>
      </c>
      <c r="H10" s="112" t="s">
        <v>106</v>
      </c>
      <c r="I10" s="82">
        <f t="shared" si="2"/>
        <v>33.051014055895941</v>
      </c>
    </row>
    <row r="11" spans="1:14" x14ac:dyDescent="0.25">
      <c r="A11" t="str">
        <f t="shared" si="0"/>
        <v>H032010Q2</v>
      </c>
      <c r="B11" t="str">
        <f t="shared" si="1"/>
        <v>2010Q2</v>
      </c>
      <c r="C11" s="112" t="s">
        <v>40</v>
      </c>
      <c r="D11" s="112" t="s">
        <v>121</v>
      </c>
      <c r="E11" s="112" t="s">
        <v>480</v>
      </c>
      <c r="F11" s="113">
        <v>1892</v>
      </c>
      <c r="G11" s="114">
        <v>57847</v>
      </c>
      <c r="H11" s="112" t="s">
        <v>106</v>
      </c>
      <c r="I11" s="82">
        <f t="shared" si="2"/>
        <v>32.706968382111427</v>
      </c>
    </row>
    <row r="12" spans="1:14" x14ac:dyDescent="0.25">
      <c r="A12" t="str">
        <f t="shared" si="0"/>
        <v>H032010Q3</v>
      </c>
      <c r="B12" t="str">
        <f t="shared" si="1"/>
        <v>2010Q3</v>
      </c>
      <c r="C12" s="112" t="s">
        <v>40</v>
      </c>
      <c r="D12" s="112" t="s">
        <v>121</v>
      </c>
      <c r="E12" s="112" t="s">
        <v>481</v>
      </c>
      <c r="F12" s="113">
        <v>1332</v>
      </c>
      <c r="G12" s="114">
        <v>54490</v>
      </c>
      <c r="H12" s="112" t="s">
        <v>122</v>
      </c>
      <c r="I12" s="82">
        <f t="shared" si="2"/>
        <v>24.44485226647091</v>
      </c>
    </row>
    <row r="13" spans="1:14" x14ac:dyDescent="0.25">
      <c r="A13" t="str">
        <f t="shared" si="0"/>
        <v>H032010Q4</v>
      </c>
      <c r="B13" t="str">
        <f t="shared" si="1"/>
        <v>2010Q4</v>
      </c>
      <c r="C13" s="112" t="s">
        <v>40</v>
      </c>
      <c r="D13" s="112" t="s">
        <v>121</v>
      </c>
      <c r="E13" s="112" t="s">
        <v>464</v>
      </c>
      <c r="F13" s="113">
        <v>1155</v>
      </c>
      <c r="G13" s="114">
        <v>54225</v>
      </c>
      <c r="H13" s="112" t="s">
        <v>120</v>
      </c>
      <c r="I13" s="82">
        <f t="shared" si="2"/>
        <v>21.300138312586444</v>
      </c>
    </row>
    <row r="14" spans="1:14" x14ac:dyDescent="0.25">
      <c r="A14" t="str">
        <f t="shared" si="0"/>
        <v>H032011Q1</v>
      </c>
      <c r="B14" t="str">
        <f t="shared" si="1"/>
        <v>2011Q1</v>
      </c>
      <c r="C14" s="112" t="s">
        <v>40</v>
      </c>
      <c r="D14" s="112" t="s">
        <v>123</v>
      </c>
      <c r="E14" s="112" t="s">
        <v>479</v>
      </c>
      <c r="F14" s="113">
        <v>862</v>
      </c>
      <c r="G14" s="114">
        <v>54330</v>
      </c>
      <c r="H14" s="112" t="s">
        <v>106</v>
      </c>
      <c r="I14" s="82">
        <f t="shared" si="2"/>
        <v>15.866004049328179</v>
      </c>
    </row>
    <row r="15" spans="1:14" x14ac:dyDescent="0.25">
      <c r="A15" t="str">
        <f t="shared" si="0"/>
        <v>H032011Q2</v>
      </c>
      <c r="B15" t="str">
        <f t="shared" si="1"/>
        <v>2011Q2</v>
      </c>
      <c r="C15" s="112" t="s">
        <v>40</v>
      </c>
      <c r="D15" s="112" t="s">
        <v>123</v>
      </c>
      <c r="E15" s="112" t="s">
        <v>480</v>
      </c>
      <c r="F15" s="113">
        <v>2970</v>
      </c>
      <c r="G15" s="114">
        <v>53231</v>
      </c>
      <c r="H15" s="112" t="s">
        <v>106</v>
      </c>
      <c r="I15" s="82">
        <f t="shared" si="2"/>
        <v>55.794555803948825</v>
      </c>
    </row>
    <row r="16" spans="1:14" x14ac:dyDescent="0.25">
      <c r="A16" t="str">
        <f t="shared" si="0"/>
        <v>H032011Q3</v>
      </c>
      <c r="B16" t="str">
        <f t="shared" si="1"/>
        <v>2011Q3</v>
      </c>
      <c r="C16" s="112" t="s">
        <v>40</v>
      </c>
      <c r="D16" s="112" t="s">
        <v>123</v>
      </c>
      <c r="E16" s="112" t="s">
        <v>481</v>
      </c>
      <c r="F16" s="113">
        <v>1087.2</v>
      </c>
      <c r="G16" s="114">
        <v>54581</v>
      </c>
      <c r="H16" s="112" t="s">
        <v>106</v>
      </c>
      <c r="I16" s="82">
        <f t="shared" si="2"/>
        <v>19.919019438998919</v>
      </c>
    </row>
    <row r="17" spans="1:9" x14ac:dyDescent="0.25">
      <c r="A17" t="str">
        <f t="shared" si="0"/>
        <v>H032011Q4</v>
      </c>
      <c r="B17" t="str">
        <f t="shared" si="1"/>
        <v>2011Q4</v>
      </c>
      <c r="C17" s="112" t="s">
        <v>40</v>
      </c>
      <c r="D17" s="112" t="s">
        <v>123</v>
      </c>
      <c r="E17" s="112" t="s">
        <v>464</v>
      </c>
      <c r="F17" s="113">
        <v>1903.2</v>
      </c>
      <c r="G17" s="114">
        <v>54889</v>
      </c>
      <c r="H17" s="112" t="s">
        <v>106</v>
      </c>
      <c r="I17" s="82">
        <f t="shared" si="2"/>
        <v>34.67361402102425</v>
      </c>
    </row>
    <row r="18" spans="1:9" x14ac:dyDescent="0.25">
      <c r="A18" t="str">
        <f t="shared" si="0"/>
        <v>H032012Q1</v>
      </c>
      <c r="B18" t="str">
        <f t="shared" si="1"/>
        <v>2012Q1</v>
      </c>
      <c r="C18" s="112" t="s">
        <v>40</v>
      </c>
      <c r="D18" s="112" t="s">
        <v>124</v>
      </c>
      <c r="E18" s="112" t="s">
        <v>479</v>
      </c>
      <c r="F18" s="113">
        <v>1602.24</v>
      </c>
      <c r="G18" s="114">
        <v>56234</v>
      </c>
      <c r="H18" s="112" t="s">
        <v>106</v>
      </c>
      <c r="I18" s="82">
        <f t="shared" si="2"/>
        <v>28.49237116335313</v>
      </c>
    </row>
    <row r="19" spans="1:9" x14ac:dyDescent="0.25">
      <c r="A19" t="str">
        <f t="shared" si="0"/>
        <v>H032012Q2</v>
      </c>
      <c r="B19" t="str">
        <f t="shared" si="1"/>
        <v>2012Q2</v>
      </c>
      <c r="C19" s="112" t="s">
        <v>40</v>
      </c>
      <c r="D19" s="112" t="s">
        <v>124</v>
      </c>
      <c r="E19" s="112" t="s">
        <v>480</v>
      </c>
      <c r="F19" s="113">
        <v>1854.4</v>
      </c>
      <c r="G19" s="114">
        <v>54905</v>
      </c>
      <c r="H19" s="112" t="s">
        <v>106</v>
      </c>
      <c r="I19" s="82">
        <f t="shared" si="2"/>
        <v>33.774701757581276</v>
      </c>
    </row>
    <row r="20" spans="1:9" x14ac:dyDescent="0.25">
      <c r="A20" t="str">
        <f t="shared" si="0"/>
        <v>H032012Q3</v>
      </c>
      <c r="B20" t="str">
        <f t="shared" si="1"/>
        <v>2012Q3</v>
      </c>
      <c r="C20" s="112" t="s">
        <v>40</v>
      </c>
      <c r="D20" s="112" t="s">
        <v>124</v>
      </c>
      <c r="E20" s="112" t="s">
        <v>481</v>
      </c>
      <c r="F20" s="113">
        <v>1270.8</v>
      </c>
      <c r="G20" s="114">
        <v>53329</v>
      </c>
      <c r="H20" s="112" t="s">
        <v>106</v>
      </c>
      <c r="I20" s="82">
        <f t="shared" si="2"/>
        <v>23.829436141686511</v>
      </c>
    </row>
    <row r="21" spans="1:9" x14ac:dyDescent="0.25">
      <c r="A21" t="str">
        <f t="shared" si="0"/>
        <v>H032012Q4</v>
      </c>
      <c r="B21" t="str">
        <f t="shared" si="1"/>
        <v>2012Q4</v>
      </c>
      <c r="C21" s="112" t="s">
        <v>40</v>
      </c>
      <c r="D21" s="112" t="s">
        <v>124</v>
      </c>
      <c r="E21" s="112" t="s">
        <v>464</v>
      </c>
      <c r="F21" s="113">
        <v>1749.6</v>
      </c>
      <c r="G21" s="114">
        <v>53343</v>
      </c>
      <c r="H21" s="112" t="s">
        <v>106</v>
      </c>
      <c r="I21" s="82">
        <f t="shared" si="2"/>
        <v>32.79905517125021</v>
      </c>
    </row>
    <row r="22" spans="1:9" x14ac:dyDescent="0.25">
      <c r="A22" t="str">
        <f t="shared" si="0"/>
        <v>H032013Q1</v>
      </c>
      <c r="B22" t="str">
        <f t="shared" si="1"/>
        <v>2013Q1</v>
      </c>
      <c r="C22" s="112" t="s">
        <v>40</v>
      </c>
      <c r="D22" s="112" t="s">
        <v>125</v>
      </c>
      <c r="E22" s="112" t="s">
        <v>479</v>
      </c>
      <c r="F22" s="113">
        <v>1837.2</v>
      </c>
      <c r="G22" s="114">
        <v>55447</v>
      </c>
      <c r="H22" s="112" t="s">
        <v>106</v>
      </c>
      <c r="I22" s="82">
        <f t="shared" si="2"/>
        <v>33.134344509170923</v>
      </c>
    </row>
    <row r="23" spans="1:9" x14ac:dyDescent="0.25">
      <c r="A23" t="str">
        <f t="shared" si="0"/>
        <v>H032013Q2</v>
      </c>
      <c r="B23" t="str">
        <f t="shared" si="1"/>
        <v>2013Q2</v>
      </c>
      <c r="C23" s="112" t="s">
        <v>40</v>
      </c>
      <c r="D23" s="112" t="s">
        <v>125</v>
      </c>
      <c r="E23" s="112" t="s">
        <v>480</v>
      </c>
      <c r="F23" s="113">
        <v>1734</v>
      </c>
      <c r="G23" s="114">
        <v>54831</v>
      </c>
      <c r="H23" s="112" t="s">
        <v>106</v>
      </c>
      <c r="I23" s="82">
        <f t="shared" si="2"/>
        <v>31.624446025058816</v>
      </c>
    </row>
    <row r="24" spans="1:9" x14ac:dyDescent="0.25">
      <c r="A24" t="str">
        <f t="shared" si="0"/>
        <v>H032013Q3</v>
      </c>
      <c r="B24" t="str">
        <f t="shared" si="1"/>
        <v>2013Q3</v>
      </c>
      <c r="C24" s="112" t="s">
        <v>40</v>
      </c>
      <c r="D24" s="112" t="s">
        <v>125</v>
      </c>
      <c r="E24" s="112" t="s">
        <v>481</v>
      </c>
      <c r="F24" s="113">
        <v>1792.8</v>
      </c>
      <c r="G24" s="114">
        <v>54829</v>
      </c>
      <c r="H24" s="112" t="s">
        <v>106</v>
      </c>
      <c r="I24" s="82">
        <f t="shared" si="2"/>
        <v>32.698024767914788</v>
      </c>
    </row>
    <row r="25" spans="1:9" x14ac:dyDescent="0.25">
      <c r="A25" t="str">
        <f t="shared" si="0"/>
        <v>H032013Q4</v>
      </c>
      <c r="B25" t="str">
        <f t="shared" si="1"/>
        <v>2013Q4</v>
      </c>
      <c r="C25" s="112" t="s">
        <v>40</v>
      </c>
      <c r="D25" s="112" t="s">
        <v>125</v>
      </c>
      <c r="E25" s="112" t="s">
        <v>464</v>
      </c>
      <c r="F25" s="113">
        <v>3078</v>
      </c>
      <c r="G25" s="114">
        <v>56461</v>
      </c>
      <c r="H25" s="112" t="s">
        <v>106</v>
      </c>
      <c r="I25" s="82">
        <f t="shared" si="2"/>
        <v>54.51550627867023</v>
      </c>
    </row>
    <row r="26" spans="1:9" x14ac:dyDescent="0.25">
      <c r="A26" t="str">
        <f t="shared" si="0"/>
        <v>H032014Q1</v>
      </c>
      <c r="B26" t="str">
        <f t="shared" si="1"/>
        <v>2014Q1</v>
      </c>
      <c r="C26" s="112" t="s">
        <v>40</v>
      </c>
      <c r="D26" s="112" t="s">
        <v>126</v>
      </c>
      <c r="E26" s="112" t="s">
        <v>479</v>
      </c>
      <c r="F26" s="113">
        <v>1486.8</v>
      </c>
      <c r="G26" s="114">
        <v>56750</v>
      </c>
      <c r="H26" s="112" t="s">
        <v>106</v>
      </c>
      <c r="I26" s="82">
        <f t="shared" si="2"/>
        <v>26.199118942731275</v>
      </c>
    </row>
    <row r="27" spans="1:9" x14ac:dyDescent="0.25">
      <c r="A27" t="str">
        <f t="shared" si="0"/>
        <v>H032014Q2</v>
      </c>
      <c r="B27" t="str">
        <f t="shared" si="1"/>
        <v>2014Q2</v>
      </c>
      <c r="C27" s="112" t="s">
        <v>40</v>
      </c>
      <c r="D27" s="112" t="s">
        <v>126</v>
      </c>
      <c r="E27" s="112" t="s">
        <v>480</v>
      </c>
      <c r="F27" s="113">
        <v>1934.2</v>
      </c>
      <c r="G27" s="114">
        <v>56405</v>
      </c>
      <c r="H27" s="112" t="s">
        <v>106</v>
      </c>
      <c r="I27" s="82">
        <f t="shared" si="2"/>
        <v>34.291286233489942</v>
      </c>
    </row>
    <row r="28" spans="1:9" x14ac:dyDescent="0.25">
      <c r="A28" t="str">
        <f t="shared" si="0"/>
        <v>H032014Q3</v>
      </c>
      <c r="B28" t="str">
        <f t="shared" si="1"/>
        <v>2014Q3</v>
      </c>
      <c r="C28" s="112" t="s">
        <v>40</v>
      </c>
      <c r="D28" s="112" t="s">
        <v>126</v>
      </c>
      <c r="E28" s="112" t="s">
        <v>481</v>
      </c>
      <c r="F28" s="113">
        <v>2010</v>
      </c>
      <c r="G28" s="114">
        <v>57380</v>
      </c>
      <c r="H28" s="112" t="s">
        <v>106</v>
      </c>
      <c r="I28" s="82">
        <f t="shared" si="2"/>
        <v>35.029627047751831</v>
      </c>
    </row>
    <row r="29" spans="1:9" x14ac:dyDescent="0.25">
      <c r="A29" t="str">
        <f t="shared" si="0"/>
        <v>H032014Q4</v>
      </c>
      <c r="B29" t="str">
        <f t="shared" si="1"/>
        <v>2014Q4</v>
      </c>
      <c r="C29" s="112" t="s">
        <v>40</v>
      </c>
      <c r="D29" s="112" t="s">
        <v>126</v>
      </c>
      <c r="E29" s="112" t="s">
        <v>464</v>
      </c>
      <c r="F29" s="113">
        <v>2154</v>
      </c>
      <c r="G29" s="114">
        <v>56894</v>
      </c>
      <c r="H29" s="112" t="s">
        <v>106</v>
      </c>
      <c r="I29" s="82">
        <f t="shared" si="2"/>
        <v>37.85987977642634</v>
      </c>
    </row>
    <row r="30" spans="1:9" x14ac:dyDescent="0.25">
      <c r="A30" t="str">
        <f t="shared" si="0"/>
        <v>H032015Q1</v>
      </c>
      <c r="B30" t="str">
        <f t="shared" si="1"/>
        <v>2015Q1</v>
      </c>
      <c r="C30" s="112" t="s">
        <v>40</v>
      </c>
      <c r="D30" s="112" t="s">
        <v>127</v>
      </c>
      <c r="E30" s="112" t="s">
        <v>479</v>
      </c>
      <c r="F30" s="113">
        <v>1871.28</v>
      </c>
      <c r="G30" s="114">
        <v>57042</v>
      </c>
      <c r="H30" s="112" t="s">
        <v>106</v>
      </c>
      <c r="I30" s="82">
        <f t="shared" si="2"/>
        <v>32.805301356894915</v>
      </c>
    </row>
    <row r="31" spans="1:9" x14ac:dyDescent="0.25">
      <c r="A31" t="str">
        <f t="shared" si="0"/>
        <v>H032015Q2</v>
      </c>
      <c r="B31" t="str">
        <f t="shared" si="1"/>
        <v>2015Q2</v>
      </c>
      <c r="C31" s="112" t="s">
        <v>40</v>
      </c>
      <c r="D31" s="112" t="s">
        <v>127</v>
      </c>
      <c r="E31" s="112" t="s">
        <v>480</v>
      </c>
      <c r="F31" s="113">
        <v>1590.24</v>
      </c>
      <c r="G31" s="114">
        <v>56376</v>
      </c>
      <c r="H31" s="112" t="s">
        <v>106</v>
      </c>
      <c r="I31" s="82">
        <f t="shared" si="2"/>
        <v>28.207747977862923</v>
      </c>
    </row>
    <row r="32" spans="1:9" x14ac:dyDescent="0.25">
      <c r="A32" t="str">
        <f t="shared" si="0"/>
        <v>H032015Q3</v>
      </c>
      <c r="B32" t="str">
        <f t="shared" si="1"/>
        <v>2015Q3</v>
      </c>
      <c r="C32" s="112" t="s">
        <v>40</v>
      </c>
      <c r="D32" s="112" t="s">
        <v>127</v>
      </c>
      <c r="E32" s="112" t="s">
        <v>481</v>
      </c>
      <c r="F32" s="113">
        <v>2005.2</v>
      </c>
      <c r="G32" s="114">
        <v>55183</v>
      </c>
      <c r="H32" s="112" t="s">
        <v>106</v>
      </c>
      <c r="I32" s="82">
        <f t="shared" si="2"/>
        <v>36.337277784825041</v>
      </c>
    </row>
    <row r="33" spans="1:9" x14ac:dyDescent="0.25">
      <c r="A33" t="str">
        <f t="shared" si="0"/>
        <v>H032015Q4</v>
      </c>
      <c r="B33" t="str">
        <f t="shared" si="1"/>
        <v>2015Q4</v>
      </c>
      <c r="C33" s="112" t="s">
        <v>40</v>
      </c>
      <c r="D33" s="112" t="s">
        <v>127</v>
      </c>
      <c r="E33" s="112" t="s">
        <v>464</v>
      </c>
      <c r="F33" s="113">
        <v>1802</v>
      </c>
      <c r="G33" s="114">
        <v>55072</v>
      </c>
      <c r="H33" s="112" t="s">
        <v>106</v>
      </c>
      <c r="I33" s="82">
        <f t="shared" si="2"/>
        <v>32.720801859384082</v>
      </c>
    </row>
    <row r="34" spans="1:9" x14ac:dyDescent="0.25">
      <c r="A34" t="str">
        <f t="shared" si="0"/>
        <v>H032016Q1</v>
      </c>
      <c r="B34" t="str">
        <f t="shared" si="1"/>
        <v>2016Q1</v>
      </c>
      <c r="C34" s="112" t="s">
        <v>40</v>
      </c>
      <c r="D34" s="112" t="s">
        <v>428</v>
      </c>
      <c r="E34" s="112" t="s">
        <v>479</v>
      </c>
      <c r="F34" s="113">
        <v>1507.44</v>
      </c>
      <c r="G34" s="114">
        <v>56317</v>
      </c>
      <c r="H34" s="112" t="s">
        <v>429</v>
      </c>
      <c r="I34" s="82">
        <f t="shared" si="2"/>
        <v>26.76705080171174</v>
      </c>
    </row>
    <row r="35" spans="1:9" x14ac:dyDescent="0.25">
      <c r="A35" t="str">
        <f t="shared" si="0"/>
        <v>H032016Q2</v>
      </c>
      <c r="B35" t="str">
        <f t="shared" si="1"/>
        <v>2016Q2</v>
      </c>
      <c r="C35" s="112" t="s">
        <v>40</v>
      </c>
      <c r="D35" s="112" t="s">
        <v>428</v>
      </c>
      <c r="E35" s="112" t="s">
        <v>480</v>
      </c>
      <c r="F35" s="113">
        <v>3092</v>
      </c>
      <c r="G35" s="114">
        <v>55604</v>
      </c>
      <c r="H35" s="112" t="s">
        <v>439</v>
      </c>
      <c r="I35" s="82">
        <f t="shared" si="2"/>
        <v>55.607510251061072</v>
      </c>
    </row>
    <row r="36" spans="1:9" x14ac:dyDescent="0.25">
      <c r="A36" t="str">
        <f t="shared" si="0"/>
        <v>H032016Q3</v>
      </c>
      <c r="B36" t="str">
        <f t="shared" si="1"/>
        <v>2016Q3</v>
      </c>
      <c r="C36" s="112" t="s">
        <v>40</v>
      </c>
      <c r="D36" s="112" t="s">
        <v>428</v>
      </c>
      <c r="E36" s="112" t="s">
        <v>481</v>
      </c>
      <c r="F36" s="113">
        <v>1614.72</v>
      </c>
      <c r="G36" s="114">
        <v>55941</v>
      </c>
      <c r="H36" s="112" t="s">
        <v>106</v>
      </c>
      <c r="I36" s="82">
        <f t="shared" si="2"/>
        <v>28.864696734059098</v>
      </c>
    </row>
    <row r="37" spans="1:9" x14ac:dyDescent="0.25">
      <c r="A37" t="str">
        <f t="shared" si="0"/>
        <v>H032016Q4</v>
      </c>
      <c r="B37" t="str">
        <f t="shared" si="1"/>
        <v>2016Q4</v>
      </c>
      <c r="C37" s="112" t="s">
        <v>40</v>
      </c>
      <c r="D37" s="112" t="s">
        <v>428</v>
      </c>
      <c r="E37" s="112" t="s">
        <v>464</v>
      </c>
      <c r="F37" s="113">
        <v>1527</v>
      </c>
      <c r="G37" s="114">
        <v>56279</v>
      </c>
      <c r="H37" s="112" t="s">
        <v>106</v>
      </c>
      <c r="I37" s="82">
        <f t="shared" si="2"/>
        <v>27.132678263650739</v>
      </c>
    </row>
    <row r="38" spans="1:9" x14ac:dyDescent="0.25">
      <c r="A38" t="str">
        <f t="shared" si="0"/>
        <v>H032017Q1</v>
      </c>
      <c r="B38" t="str">
        <f t="shared" si="1"/>
        <v>2017Q1</v>
      </c>
      <c r="C38" s="112" t="s">
        <v>40</v>
      </c>
      <c r="D38" s="112" t="s">
        <v>447</v>
      </c>
      <c r="E38" s="112" t="s">
        <v>479</v>
      </c>
      <c r="F38" s="113">
        <v>1712.4</v>
      </c>
      <c r="G38" s="114">
        <v>57494</v>
      </c>
      <c r="H38" s="112" t="s">
        <v>106</v>
      </c>
      <c r="I38" s="82">
        <f t="shared" si="2"/>
        <v>29.783977458517413</v>
      </c>
    </row>
    <row r="39" spans="1:9" x14ac:dyDescent="0.25">
      <c r="A39" t="str">
        <f t="shared" si="0"/>
        <v>H032017Q2</v>
      </c>
      <c r="B39" t="str">
        <f t="shared" si="1"/>
        <v>2017Q2</v>
      </c>
      <c r="C39" s="112" t="s">
        <v>40</v>
      </c>
      <c r="D39" s="112" t="s">
        <v>447</v>
      </c>
      <c r="E39" s="112" t="s">
        <v>480</v>
      </c>
      <c r="F39" s="113">
        <v>1542</v>
      </c>
      <c r="G39" s="114">
        <v>56718</v>
      </c>
      <c r="H39" s="112" t="s">
        <v>106</v>
      </c>
      <c r="I39" s="82">
        <f t="shared" si="2"/>
        <v>27.187136358827885</v>
      </c>
    </row>
    <row r="40" spans="1:9" x14ac:dyDescent="0.25">
      <c r="A40" t="str">
        <f t="shared" si="0"/>
        <v>H032017Q3</v>
      </c>
      <c r="B40" t="str">
        <f t="shared" si="1"/>
        <v>2017Q3</v>
      </c>
      <c r="C40" s="112" t="s">
        <v>40</v>
      </c>
      <c r="D40" s="112" t="s">
        <v>447</v>
      </c>
      <c r="E40" s="112" t="s">
        <v>481</v>
      </c>
      <c r="F40" s="113">
        <v>1221</v>
      </c>
      <c r="G40" s="114">
        <v>58199</v>
      </c>
      <c r="H40" s="112" t="s">
        <v>106</v>
      </c>
      <c r="I40" s="82">
        <f t="shared" si="2"/>
        <v>20.979741919964262</v>
      </c>
    </row>
    <row r="41" spans="1:9" x14ac:dyDescent="0.25">
      <c r="A41" t="str">
        <f t="shared" si="0"/>
        <v>H032017Q4</v>
      </c>
      <c r="B41" t="str">
        <f t="shared" si="1"/>
        <v>2017Q4</v>
      </c>
      <c r="C41" s="112" t="s">
        <v>40</v>
      </c>
      <c r="D41" s="112" t="s">
        <v>447</v>
      </c>
      <c r="E41" s="112" t="s">
        <v>464</v>
      </c>
      <c r="F41" s="113">
        <v>1846</v>
      </c>
      <c r="G41" s="114">
        <v>58563</v>
      </c>
      <c r="H41" s="112" t="s">
        <v>106</v>
      </c>
      <c r="I41" s="82">
        <f t="shared" si="2"/>
        <v>31.521609207178592</v>
      </c>
    </row>
    <row r="42" spans="1:9" x14ac:dyDescent="0.25">
      <c r="A42" t="str">
        <f t="shared" si="0"/>
        <v>H032018Q1</v>
      </c>
      <c r="B42" t="str">
        <f t="shared" si="1"/>
        <v>2018Q1</v>
      </c>
      <c r="C42" s="112" t="s">
        <v>40</v>
      </c>
      <c r="D42" s="112" t="s">
        <v>456</v>
      </c>
      <c r="E42" s="112" t="s">
        <v>479</v>
      </c>
      <c r="F42" s="113">
        <v>1777</v>
      </c>
      <c r="G42" s="114">
        <v>59252</v>
      </c>
      <c r="H42" s="112" t="s">
        <v>106</v>
      </c>
      <c r="I42" s="82">
        <f t="shared" si="2"/>
        <v>29.990548842233174</v>
      </c>
    </row>
    <row r="43" spans="1:9" x14ac:dyDescent="0.25">
      <c r="A43" t="str">
        <f t="shared" si="0"/>
        <v>H032018Q2</v>
      </c>
      <c r="B43" t="str">
        <f t="shared" si="1"/>
        <v>2018Q2</v>
      </c>
      <c r="C43" s="112" t="s">
        <v>40</v>
      </c>
      <c r="D43" s="112" t="s">
        <v>456</v>
      </c>
      <c r="E43" s="112" t="s">
        <v>480</v>
      </c>
      <c r="F43" s="113">
        <v>1497</v>
      </c>
      <c r="G43" s="114">
        <v>59493</v>
      </c>
      <c r="H43" s="112" t="s">
        <v>106</v>
      </c>
      <c r="I43" s="82">
        <f t="shared" si="2"/>
        <v>25.162624174272604</v>
      </c>
    </row>
    <row r="44" spans="1:9" x14ac:dyDescent="0.25">
      <c r="A44" t="str">
        <f t="shared" si="0"/>
        <v>H032018Q3</v>
      </c>
      <c r="B44" t="str">
        <f t="shared" si="1"/>
        <v>2018Q3</v>
      </c>
      <c r="C44" s="112" t="s">
        <v>40</v>
      </c>
      <c r="D44" s="112" t="s">
        <v>456</v>
      </c>
      <c r="E44" s="112" t="s">
        <v>481</v>
      </c>
      <c r="F44" s="113">
        <v>2226</v>
      </c>
      <c r="G44" s="114">
        <v>59577</v>
      </c>
      <c r="H44" s="112" t="s">
        <v>106</v>
      </c>
      <c r="I44" s="82">
        <f t="shared" si="2"/>
        <v>37.363412054987663</v>
      </c>
    </row>
    <row r="45" spans="1:9" x14ac:dyDescent="0.25">
      <c r="A45" t="str">
        <f t="shared" si="0"/>
        <v>H032018Q4</v>
      </c>
      <c r="B45" t="str">
        <f t="shared" si="1"/>
        <v>2018Q4</v>
      </c>
      <c r="C45" s="112" t="s">
        <v>40</v>
      </c>
      <c r="D45" s="112" t="s">
        <v>456</v>
      </c>
      <c r="E45" s="112" t="s">
        <v>464</v>
      </c>
      <c r="F45" s="113">
        <v>1820.76</v>
      </c>
      <c r="G45" s="114">
        <v>60158</v>
      </c>
      <c r="H45" s="112" t="s">
        <v>106</v>
      </c>
      <c r="I45" s="82">
        <f t="shared" si="2"/>
        <v>30.266298746633861</v>
      </c>
    </row>
    <row r="46" spans="1:9" x14ac:dyDescent="0.25">
      <c r="A46" t="str">
        <f t="shared" si="0"/>
        <v>H032019Q1</v>
      </c>
      <c r="B46" t="str">
        <f t="shared" si="1"/>
        <v>2019Q1</v>
      </c>
      <c r="C46" s="112" t="s">
        <v>40</v>
      </c>
      <c r="D46" s="112" t="s">
        <v>478</v>
      </c>
      <c r="E46" s="112" t="s">
        <v>479</v>
      </c>
      <c r="F46" s="113">
        <v>2001</v>
      </c>
      <c r="G46" s="114">
        <v>60092</v>
      </c>
      <c r="H46" s="112" t="s">
        <v>106</v>
      </c>
      <c r="I46" s="82">
        <f t="shared" si="2"/>
        <v>33.298941622844971</v>
      </c>
    </row>
    <row r="47" spans="1:9" x14ac:dyDescent="0.25">
      <c r="A47" t="str">
        <f t="shared" si="0"/>
        <v>H032019Q2</v>
      </c>
      <c r="B47" t="str">
        <f t="shared" si="1"/>
        <v>2019Q2</v>
      </c>
      <c r="C47" s="112" t="s">
        <v>40</v>
      </c>
      <c r="D47" s="112" t="s">
        <v>478</v>
      </c>
      <c r="E47" s="112" t="s">
        <v>480</v>
      </c>
      <c r="F47" s="113">
        <v>2172</v>
      </c>
      <c r="G47" s="114">
        <v>61356</v>
      </c>
      <c r="H47" s="112" t="s">
        <v>106</v>
      </c>
      <c r="I47" s="82">
        <f t="shared" si="2"/>
        <v>35.39996088402112</v>
      </c>
    </row>
    <row r="48" spans="1:9" x14ac:dyDescent="0.25">
      <c r="A48" t="str">
        <f t="shared" si="0"/>
        <v>H052008Q1</v>
      </c>
      <c r="B48" t="str">
        <f t="shared" si="1"/>
        <v>2008Q1</v>
      </c>
      <c r="C48" s="112" t="s">
        <v>43</v>
      </c>
      <c r="D48" s="112" t="s">
        <v>187</v>
      </c>
      <c r="E48" s="112" t="s">
        <v>479</v>
      </c>
      <c r="F48" s="113">
        <v>140.5</v>
      </c>
      <c r="G48" s="114">
        <v>14192</v>
      </c>
      <c r="H48" s="112" t="s">
        <v>120</v>
      </c>
      <c r="I48" s="82">
        <f t="shared" si="2"/>
        <v>9.8999436302142048</v>
      </c>
    </row>
    <row r="49" spans="1:9" x14ac:dyDescent="0.25">
      <c r="A49" t="str">
        <f t="shared" si="0"/>
        <v>H052008Q2</v>
      </c>
      <c r="B49" t="str">
        <f t="shared" si="1"/>
        <v>2008Q2</v>
      </c>
      <c r="C49" s="112" t="s">
        <v>43</v>
      </c>
      <c r="D49" s="112" t="s">
        <v>187</v>
      </c>
      <c r="E49" s="112" t="s">
        <v>480</v>
      </c>
      <c r="F49" s="113">
        <v>136.5</v>
      </c>
      <c r="G49" s="114">
        <v>14911</v>
      </c>
      <c r="H49" s="112" t="s">
        <v>120</v>
      </c>
      <c r="I49" s="82">
        <f t="shared" si="2"/>
        <v>9.1543156059285078</v>
      </c>
    </row>
    <row r="50" spans="1:9" x14ac:dyDescent="0.25">
      <c r="A50" t="str">
        <f t="shared" si="0"/>
        <v>H052008Q3</v>
      </c>
      <c r="B50" t="str">
        <f t="shared" si="1"/>
        <v>2008Q3</v>
      </c>
      <c r="C50" s="112" t="s">
        <v>43</v>
      </c>
      <c r="D50" s="112" t="s">
        <v>187</v>
      </c>
      <c r="E50" s="112" t="s">
        <v>481</v>
      </c>
      <c r="F50" s="113">
        <v>180</v>
      </c>
      <c r="G50" s="114">
        <v>14288</v>
      </c>
      <c r="H50" s="112" t="s">
        <v>120</v>
      </c>
      <c r="I50" s="82">
        <f t="shared" si="2"/>
        <v>12.597984322508397</v>
      </c>
    </row>
    <row r="51" spans="1:9" x14ac:dyDescent="0.25">
      <c r="A51" t="str">
        <f t="shared" si="0"/>
        <v>H052008Q4</v>
      </c>
      <c r="B51" t="str">
        <f t="shared" si="1"/>
        <v>2008Q4</v>
      </c>
      <c r="C51" s="112" t="s">
        <v>43</v>
      </c>
      <c r="D51" s="112" t="s">
        <v>187</v>
      </c>
      <c r="E51" s="112" t="s">
        <v>464</v>
      </c>
      <c r="F51" s="113">
        <v>171</v>
      </c>
      <c r="G51" s="114">
        <v>13251</v>
      </c>
      <c r="H51" s="112" t="s">
        <v>120</v>
      </c>
      <c r="I51" s="82">
        <f t="shared" si="2"/>
        <v>12.904686438759338</v>
      </c>
    </row>
    <row r="52" spans="1:9" x14ac:dyDescent="0.25">
      <c r="A52" t="str">
        <f t="shared" si="0"/>
        <v>H052009Q1</v>
      </c>
      <c r="B52" t="str">
        <f t="shared" si="1"/>
        <v>2009Q1</v>
      </c>
      <c r="C52" s="112" t="s">
        <v>43</v>
      </c>
      <c r="D52" s="112" t="s">
        <v>119</v>
      </c>
      <c r="E52" s="112" t="s">
        <v>479</v>
      </c>
      <c r="F52" s="113">
        <v>122.5</v>
      </c>
      <c r="G52" s="114">
        <v>12972</v>
      </c>
      <c r="H52" s="112" t="s">
        <v>106</v>
      </c>
      <c r="I52" s="82">
        <f t="shared" si="2"/>
        <v>9.4434165895775521</v>
      </c>
    </row>
    <row r="53" spans="1:9" x14ac:dyDescent="0.25">
      <c r="A53" t="str">
        <f t="shared" si="0"/>
        <v>H052009Q2</v>
      </c>
      <c r="B53" t="str">
        <f t="shared" si="1"/>
        <v>2009Q2</v>
      </c>
      <c r="C53" s="112" t="s">
        <v>43</v>
      </c>
      <c r="D53" s="112" t="s">
        <v>119</v>
      </c>
      <c r="E53" s="112" t="s">
        <v>480</v>
      </c>
      <c r="F53" s="113">
        <v>203.5</v>
      </c>
      <c r="G53" s="114">
        <v>13563</v>
      </c>
      <c r="H53" s="112" t="s">
        <v>106</v>
      </c>
      <c r="I53" s="82">
        <f t="shared" si="2"/>
        <v>15.004055150040552</v>
      </c>
    </row>
    <row r="54" spans="1:9" x14ac:dyDescent="0.25">
      <c r="A54" t="str">
        <f t="shared" si="0"/>
        <v>H052009Q3</v>
      </c>
      <c r="B54" t="str">
        <f t="shared" si="1"/>
        <v>2009Q3</v>
      </c>
      <c r="C54" s="112" t="s">
        <v>43</v>
      </c>
      <c r="D54" s="112" t="s">
        <v>119</v>
      </c>
      <c r="E54" s="112" t="s">
        <v>481</v>
      </c>
      <c r="F54" s="113">
        <v>307</v>
      </c>
      <c r="G54" s="114">
        <v>13080</v>
      </c>
      <c r="H54" s="112" t="s">
        <v>120</v>
      </c>
      <c r="I54" s="82">
        <f t="shared" si="2"/>
        <v>23.470948012232416</v>
      </c>
    </row>
    <row r="55" spans="1:9" x14ac:dyDescent="0.25">
      <c r="A55" t="str">
        <f t="shared" si="0"/>
        <v>H052009Q4</v>
      </c>
      <c r="B55" t="str">
        <f t="shared" si="1"/>
        <v>2009Q4</v>
      </c>
      <c r="C55" s="112" t="s">
        <v>43</v>
      </c>
      <c r="D55" s="112" t="s">
        <v>119</v>
      </c>
      <c r="E55" s="112" t="s">
        <v>464</v>
      </c>
      <c r="F55" s="113">
        <v>307</v>
      </c>
      <c r="G55" s="114">
        <v>12738</v>
      </c>
      <c r="H55" s="112" t="s">
        <v>120</v>
      </c>
      <c r="I55" s="82">
        <f t="shared" si="2"/>
        <v>24.101114774689904</v>
      </c>
    </row>
    <row r="56" spans="1:9" x14ac:dyDescent="0.25">
      <c r="A56" t="str">
        <f t="shared" si="0"/>
        <v>H052010Q1</v>
      </c>
      <c r="B56" t="str">
        <f t="shared" si="1"/>
        <v>2010Q1</v>
      </c>
      <c r="C56" s="112" t="s">
        <v>43</v>
      </c>
      <c r="D56" s="112" t="s">
        <v>121</v>
      </c>
      <c r="E56" s="112" t="s">
        <v>479</v>
      </c>
      <c r="F56" s="113">
        <v>225</v>
      </c>
      <c r="G56" s="114">
        <v>14190</v>
      </c>
      <c r="H56" s="112" t="s">
        <v>106</v>
      </c>
      <c r="I56" s="82">
        <f t="shared" si="2"/>
        <v>15.856236786469344</v>
      </c>
    </row>
    <row r="57" spans="1:9" x14ac:dyDescent="0.25">
      <c r="A57" t="str">
        <f t="shared" si="0"/>
        <v>H052010Q2</v>
      </c>
      <c r="B57" t="str">
        <f t="shared" si="1"/>
        <v>2010Q2</v>
      </c>
      <c r="C57" s="112" t="s">
        <v>43</v>
      </c>
      <c r="D57" s="112" t="s">
        <v>121</v>
      </c>
      <c r="E57" s="112" t="s">
        <v>480</v>
      </c>
      <c r="F57" s="113">
        <v>277</v>
      </c>
      <c r="G57" s="114">
        <v>13855</v>
      </c>
      <c r="H57" s="112" t="s">
        <v>106</v>
      </c>
      <c r="I57" s="82">
        <f t="shared" si="2"/>
        <v>19.992782389029234</v>
      </c>
    </row>
    <row r="58" spans="1:9" x14ac:dyDescent="0.25">
      <c r="A58" t="str">
        <f t="shared" si="0"/>
        <v>H052010Q3</v>
      </c>
      <c r="B58" t="str">
        <f t="shared" si="1"/>
        <v>2010Q3</v>
      </c>
      <c r="C58" s="112" t="s">
        <v>43</v>
      </c>
      <c r="D58" s="112" t="s">
        <v>121</v>
      </c>
      <c r="E58" s="112" t="s">
        <v>481</v>
      </c>
      <c r="F58" s="113">
        <v>227</v>
      </c>
      <c r="G58" s="114">
        <v>13869</v>
      </c>
      <c r="H58" s="112" t="s">
        <v>106</v>
      </c>
      <c r="I58" s="82">
        <f t="shared" si="2"/>
        <v>16.367438171461533</v>
      </c>
    </row>
    <row r="59" spans="1:9" x14ac:dyDescent="0.25">
      <c r="A59" t="str">
        <f t="shared" si="0"/>
        <v>H052010Q4</v>
      </c>
      <c r="B59" t="str">
        <f t="shared" si="1"/>
        <v>2010Q4</v>
      </c>
      <c r="C59" s="112" t="s">
        <v>43</v>
      </c>
      <c r="D59" s="112" t="s">
        <v>121</v>
      </c>
      <c r="E59" s="112" t="s">
        <v>464</v>
      </c>
      <c r="F59" s="113">
        <v>255.5</v>
      </c>
      <c r="G59" s="114">
        <v>13005</v>
      </c>
      <c r="H59" s="112" t="s">
        <v>106</v>
      </c>
      <c r="I59" s="82">
        <f t="shared" si="2"/>
        <v>19.64628988850442</v>
      </c>
    </row>
    <row r="60" spans="1:9" x14ac:dyDescent="0.25">
      <c r="A60" t="str">
        <f t="shared" si="0"/>
        <v>H052011Q1</v>
      </c>
      <c r="B60" t="str">
        <f t="shared" si="1"/>
        <v>2011Q1</v>
      </c>
      <c r="C60" s="112" t="s">
        <v>43</v>
      </c>
      <c r="D60" s="112" t="s">
        <v>123</v>
      </c>
      <c r="E60" s="112" t="s">
        <v>479</v>
      </c>
      <c r="F60" s="113">
        <v>260</v>
      </c>
      <c r="G60" s="114">
        <v>12887</v>
      </c>
      <c r="H60" s="112" t="s">
        <v>106</v>
      </c>
      <c r="I60" s="82">
        <f t="shared" si="2"/>
        <v>20.175370528439512</v>
      </c>
    </row>
    <row r="61" spans="1:9" x14ac:dyDescent="0.25">
      <c r="A61" t="str">
        <f t="shared" si="0"/>
        <v>H052011Q2</v>
      </c>
      <c r="B61" t="str">
        <f t="shared" si="1"/>
        <v>2011Q2</v>
      </c>
      <c r="C61" s="112" t="s">
        <v>43</v>
      </c>
      <c r="D61" s="112" t="s">
        <v>123</v>
      </c>
      <c r="E61" s="112" t="s">
        <v>480</v>
      </c>
      <c r="F61" s="113">
        <v>306.5</v>
      </c>
      <c r="G61" s="114">
        <v>13987</v>
      </c>
      <c r="H61" s="112" t="s">
        <v>106</v>
      </c>
      <c r="I61" s="82">
        <f t="shared" si="2"/>
        <v>21.913205119039105</v>
      </c>
    </row>
    <row r="62" spans="1:9" x14ac:dyDescent="0.25">
      <c r="A62" t="str">
        <f t="shared" si="0"/>
        <v>H052011Q3</v>
      </c>
      <c r="B62" t="str">
        <f t="shared" si="1"/>
        <v>2011Q3</v>
      </c>
      <c r="C62" s="112" t="s">
        <v>43</v>
      </c>
      <c r="D62" s="112" t="s">
        <v>123</v>
      </c>
      <c r="E62" s="112" t="s">
        <v>481</v>
      </c>
      <c r="F62" s="113">
        <v>335.95</v>
      </c>
      <c r="G62" s="114">
        <v>14233</v>
      </c>
      <c r="H62" s="112" t="s">
        <v>106</v>
      </c>
      <c r="I62" s="82">
        <f t="shared" si="2"/>
        <v>23.603597273940839</v>
      </c>
    </row>
    <row r="63" spans="1:9" x14ac:dyDescent="0.25">
      <c r="A63" t="str">
        <f t="shared" si="0"/>
        <v>H052011Q4</v>
      </c>
      <c r="B63" t="str">
        <f t="shared" si="1"/>
        <v>2011Q4</v>
      </c>
      <c r="C63" s="112" t="s">
        <v>43</v>
      </c>
      <c r="D63" s="112" t="s">
        <v>123</v>
      </c>
      <c r="E63" s="112" t="s">
        <v>464</v>
      </c>
      <c r="F63" s="113">
        <v>299</v>
      </c>
      <c r="G63" s="114">
        <v>14022</v>
      </c>
      <c r="H63" s="112" t="s">
        <v>106</v>
      </c>
      <c r="I63" s="82">
        <f t="shared" si="2"/>
        <v>21.323634288974471</v>
      </c>
    </row>
    <row r="64" spans="1:9" x14ac:dyDescent="0.25">
      <c r="A64" t="str">
        <f t="shared" si="0"/>
        <v>H052012Q1</v>
      </c>
      <c r="B64" t="str">
        <f t="shared" si="1"/>
        <v>2012Q1</v>
      </c>
      <c r="C64" s="112" t="s">
        <v>43</v>
      </c>
      <c r="D64" s="112" t="s">
        <v>124</v>
      </c>
      <c r="E64" s="112" t="s">
        <v>479</v>
      </c>
      <c r="F64" s="113">
        <v>331.4</v>
      </c>
      <c r="G64" s="114">
        <v>12711</v>
      </c>
      <c r="H64" s="112" t="s">
        <v>106</v>
      </c>
      <c r="I64" s="82">
        <f t="shared" si="2"/>
        <v>26.071906222956493</v>
      </c>
    </row>
    <row r="65" spans="1:9" x14ac:dyDescent="0.25">
      <c r="A65" t="str">
        <f t="shared" si="0"/>
        <v>H052012Q2</v>
      </c>
      <c r="B65" t="str">
        <f t="shared" si="1"/>
        <v>2012Q2</v>
      </c>
      <c r="C65" s="112" t="s">
        <v>43</v>
      </c>
      <c r="D65" s="112" t="s">
        <v>124</v>
      </c>
      <c r="E65" s="112" t="s">
        <v>480</v>
      </c>
      <c r="F65" s="113">
        <v>334.55</v>
      </c>
      <c r="G65" s="114">
        <v>12911</v>
      </c>
      <c r="H65" s="112" t="s">
        <v>106</v>
      </c>
      <c r="I65" s="82">
        <f t="shared" si="2"/>
        <v>25.912013012160173</v>
      </c>
    </row>
    <row r="66" spans="1:9" x14ac:dyDescent="0.25">
      <c r="A66" t="str">
        <f t="shared" si="0"/>
        <v>H052012Q3</v>
      </c>
      <c r="B66" t="str">
        <f t="shared" si="1"/>
        <v>2012Q3</v>
      </c>
      <c r="C66" s="112" t="s">
        <v>43</v>
      </c>
      <c r="D66" s="112" t="s">
        <v>124</v>
      </c>
      <c r="E66" s="112" t="s">
        <v>481</v>
      </c>
      <c r="F66" s="113">
        <v>301.3</v>
      </c>
      <c r="G66" s="114">
        <v>14068</v>
      </c>
      <c r="H66" s="112" t="s">
        <v>106</v>
      </c>
      <c r="I66" s="82">
        <f t="shared" si="2"/>
        <v>21.417401194199602</v>
      </c>
    </row>
    <row r="67" spans="1:9" x14ac:dyDescent="0.25">
      <c r="A67" t="str">
        <f t="shared" ref="A67:A130" si="3">C67&amp;D67&amp;"Q"&amp;E67</f>
        <v>H052012Q4</v>
      </c>
      <c r="B67" t="str">
        <f t="shared" ref="B67:B130" si="4">D67&amp;"Q"&amp;E67</f>
        <v>2012Q4</v>
      </c>
      <c r="C67" s="112" t="s">
        <v>43</v>
      </c>
      <c r="D67" s="112" t="s">
        <v>124</v>
      </c>
      <c r="E67" s="112" t="s">
        <v>464</v>
      </c>
      <c r="F67" s="113">
        <v>334.55</v>
      </c>
      <c r="G67" s="114">
        <v>13743</v>
      </c>
      <c r="H67" s="112" t="s">
        <v>106</v>
      </c>
      <c r="I67" s="82">
        <f t="shared" ref="I67:I130" si="5">F67/G67*1000</f>
        <v>24.343302044677291</v>
      </c>
    </row>
    <row r="68" spans="1:9" x14ac:dyDescent="0.25">
      <c r="A68" t="str">
        <f t="shared" si="3"/>
        <v>H052013Q1</v>
      </c>
      <c r="B68" t="str">
        <f t="shared" si="4"/>
        <v>2013Q1</v>
      </c>
      <c r="C68" s="112" t="s">
        <v>43</v>
      </c>
      <c r="D68" s="112" t="s">
        <v>125</v>
      </c>
      <c r="E68" s="112" t="s">
        <v>479</v>
      </c>
      <c r="F68" s="113">
        <v>400.4</v>
      </c>
      <c r="G68" s="114">
        <v>10813</v>
      </c>
      <c r="H68" s="112" t="s">
        <v>128</v>
      </c>
      <c r="I68" s="82">
        <f t="shared" si="5"/>
        <v>37.029501525940994</v>
      </c>
    </row>
    <row r="69" spans="1:9" x14ac:dyDescent="0.25">
      <c r="A69" t="str">
        <f t="shared" si="3"/>
        <v>H052013Q2</v>
      </c>
      <c r="B69" t="str">
        <f t="shared" si="4"/>
        <v>2013Q2</v>
      </c>
      <c r="C69" s="112" t="s">
        <v>43</v>
      </c>
      <c r="D69" s="112" t="s">
        <v>125</v>
      </c>
      <c r="E69" s="112" t="s">
        <v>480</v>
      </c>
      <c r="F69" s="113">
        <v>317.95</v>
      </c>
      <c r="G69" s="114">
        <v>12976</v>
      </c>
      <c r="H69" s="112" t="s">
        <v>106</v>
      </c>
      <c r="I69" s="82">
        <f t="shared" si="5"/>
        <v>24.502928483353884</v>
      </c>
    </row>
    <row r="70" spans="1:9" x14ac:dyDescent="0.25">
      <c r="A70" t="str">
        <f t="shared" si="3"/>
        <v>H052013Q3</v>
      </c>
      <c r="B70" t="str">
        <f t="shared" si="4"/>
        <v>2013Q3</v>
      </c>
      <c r="C70" s="112" t="s">
        <v>43</v>
      </c>
      <c r="D70" s="112" t="s">
        <v>125</v>
      </c>
      <c r="E70" s="112" t="s">
        <v>481</v>
      </c>
      <c r="F70" s="113">
        <v>364.34</v>
      </c>
      <c r="G70" s="114">
        <v>13070</v>
      </c>
      <c r="H70" s="112" t="s">
        <v>106</v>
      </c>
      <c r="I70" s="82">
        <f t="shared" si="5"/>
        <v>27.876052027543992</v>
      </c>
    </row>
    <row r="71" spans="1:9" x14ac:dyDescent="0.25">
      <c r="A71" t="str">
        <f t="shared" si="3"/>
        <v>H052013Q4</v>
      </c>
      <c r="B71" t="str">
        <f t="shared" si="4"/>
        <v>2013Q4</v>
      </c>
      <c r="C71" s="112" t="s">
        <v>43</v>
      </c>
      <c r="D71" s="112" t="s">
        <v>125</v>
      </c>
      <c r="E71" s="112" t="s">
        <v>464</v>
      </c>
      <c r="F71" s="113">
        <v>426.4</v>
      </c>
      <c r="G71" s="114">
        <v>13561</v>
      </c>
      <c r="H71" s="112" t="s">
        <v>106</v>
      </c>
      <c r="I71" s="82">
        <f t="shared" si="5"/>
        <v>31.443108915271729</v>
      </c>
    </row>
    <row r="72" spans="1:9" x14ac:dyDescent="0.25">
      <c r="A72" t="str">
        <f t="shared" si="3"/>
        <v>H052014Q1</v>
      </c>
      <c r="B72" t="str">
        <f t="shared" si="4"/>
        <v>2014Q1</v>
      </c>
      <c r="C72" s="112" t="s">
        <v>43</v>
      </c>
      <c r="D72" s="112" t="s">
        <v>126</v>
      </c>
      <c r="E72" s="112" t="s">
        <v>479</v>
      </c>
      <c r="F72" s="113">
        <v>414.3</v>
      </c>
      <c r="G72" s="114">
        <v>13231</v>
      </c>
      <c r="H72" s="112" t="s">
        <v>106</v>
      </c>
      <c r="I72" s="82">
        <f t="shared" si="5"/>
        <v>31.312825939082462</v>
      </c>
    </row>
    <row r="73" spans="1:9" x14ac:dyDescent="0.25">
      <c r="A73" t="str">
        <f t="shared" si="3"/>
        <v>H052014Q2</v>
      </c>
      <c r="B73" t="str">
        <f t="shared" si="4"/>
        <v>2014Q2</v>
      </c>
      <c r="C73" s="112" t="s">
        <v>43</v>
      </c>
      <c r="D73" s="112" t="s">
        <v>126</v>
      </c>
      <c r="E73" s="112" t="s">
        <v>480</v>
      </c>
      <c r="F73" s="113">
        <v>384.94</v>
      </c>
      <c r="G73" s="114">
        <v>13756</v>
      </c>
      <c r="H73" s="112" t="s">
        <v>106</v>
      </c>
      <c r="I73" s="82">
        <f t="shared" si="5"/>
        <v>27.983425414364639</v>
      </c>
    </row>
    <row r="74" spans="1:9" x14ac:dyDescent="0.25">
      <c r="A74" t="str">
        <f t="shared" si="3"/>
        <v>H052014Q3</v>
      </c>
      <c r="B74" t="str">
        <f t="shared" si="4"/>
        <v>2014Q3</v>
      </c>
      <c r="C74" s="112" t="s">
        <v>43</v>
      </c>
      <c r="D74" s="112" t="s">
        <v>126</v>
      </c>
      <c r="E74" s="112" t="s">
        <v>481</v>
      </c>
      <c r="F74" s="113">
        <v>326.25</v>
      </c>
      <c r="G74" s="114">
        <v>12197</v>
      </c>
      <c r="H74" s="112" t="s">
        <v>106</v>
      </c>
      <c r="I74" s="82">
        <f t="shared" si="5"/>
        <v>26.748380749364596</v>
      </c>
    </row>
    <row r="75" spans="1:9" x14ac:dyDescent="0.25">
      <c r="A75" t="str">
        <f t="shared" si="3"/>
        <v>H052014Q4</v>
      </c>
      <c r="B75" t="str">
        <f t="shared" si="4"/>
        <v>2014Q4</v>
      </c>
      <c r="C75" s="112" t="s">
        <v>43</v>
      </c>
      <c r="D75" s="112" t="s">
        <v>126</v>
      </c>
      <c r="E75" s="112" t="s">
        <v>464</v>
      </c>
      <c r="F75" s="113">
        <v>301.39</v>
      </c>
      <c r="G75" s="114">
        <v>13779</v>
      </c>
      <c r="H75" s="112" t="s">
        <v>106</v>
      </c>
      <c r="I75" s="82">
        <f t="shared" si="5"/>
        <v>21.873140285942377</v>
      </c>
    </row>
    <row r="76" spans="1:9" x14ac:dyDescent="0.25">
      <c r="A76" t="str">
        <f t="shared" si="3"/>
        <v>H052015Q1</v>
      </c>
      <c r="B76" t="str">
        <f t="shared" si="4"/>
        <v>2015Q1</v>
      </c>
      <c r="C76" s="112" t="s">
        <v>43</v>
      </c>
      <c r="D76" s="112" t="s">
        <v>127</v>
      </c>
      <c r="E76" s="112" t="s">
        <v>479</v>
      </c>
      <c r="F76" s="113">
        <v>283.25</v>
      </c>
      <c r="G76" s="114">
        <v>13310</v>
      </c>
      <c r="H76" s="112" t="s">
        <v>106</v>
      </c>
      <c r="I76" s="82">
        <f t="shared" si="5"/>
        <v>21.280991735537189</v>
      </c>
    </row>
    <row r="77" spans="1:9" x14ac:dyDescent="0.25">
      <c r="A77" t="str">
        <f t="shared" si="3"/>
        <v>H052015Q2</v>
      </c>
      <c r="B77" t="str">
        <f t="shared" si="4"/>
        <v>2015Q2</v>
      </c>
      <c r="C77" s="112" t="s">
        <v>43</v>
      </c>
      <c r="D77" s="112" t="s">
        <v>127</v>
      </c>
      <c r="E77" s="112" t="s">
        <v>480</v>
      </c>
      <c r="F77" s="113">
        <v>327.9</v>
      </c>
      <c r="G77" s="114">
        <v>12822</v>
      </c>
      <c r="H77" s="112" t="s">
        <v>106</v>
      </c>
      <c r="I77" s="82">
        <f t="shared" si="5"/>
        <v>25.573233504913429</v>
      </c>
    </row>
    <row r="78" spans="1:9" x14ac:dyDescent="0.25">
      <c r="A78" t="str">
        <f t="shared" si="3"/>
        <v>H052015Q3</v>
      </c>
      <c r="B78" t="str">
        <f t="shared" si="4"/>
        <v>2015Q3</v>
      </c>
      <c r="C78" s="112" t="s">
        <v>43</v>
      </c>
      <c r="D78" s="112" t="s">
        <v>127</v>
      </c>
      <c r="E78" s="112" t="s">
        <v>481</v>
      </c>
      <c r="F78" s="113">
        <v>368.78</v>
      </c>
      <c r="G78" s="114">
        <v>13749</v>
      </c>
      <c r="H78" s="112" t="s">
        <v>106</v>
      </c>
      <c r="I78" s="82">
        <f t="shared" si="5"/>
        <v>26.822314350134555</v>
      </c>
    </row>
    <row r="79" spans="1:9" x14ac:dyDescent="0.25">
      <c r="A79" t="str">
        <f t="shared" si="3"/>
        <v>H052015Q4</v>
      </c>
      <c r="B79" t="str">
        <f t="shared" si="4"/>
        <v>2015Q4</v>
      </c>
      <c r="C79" s="112" t="s">
        <v>43</v>
      </c>
      <c r="D79" s="112" t="s">
        <v>127</v>
      </c>
      <c r="E79" s="112" t="s">
        <v>464</v>
      </c>
      <c r="F79" s="113">
        <v>413.3</v>
      </c>
      <c r="G79" s="114">
        <v>13493</v>
      </c>
      <c r="H79" s="112" t="s">
        <v>106</v>
      </c>
      <c r="I79" s="82">
        <f t="shared" si="5"/>
        <v>30.630697398651151</v>
      </c>
    </row>
    <row r="80" spans="1:9" x14ac:dyDescent="0.25">
      <c r="A80" t="str">
        <f t="shared" si="3"/>
        <v>H052016Q1</v>
      </c>
      <c r="B80" t="str">
        <f t="shared" si="4"/>
        <v>2016Q1</v>
      </c>
      <c r="C80" s="112" t="s">
        <v>43</v>
      </c>
      <c r="D80" s="112" t="s">
        <v>428</v>
      </c>
      <c r="E80" s="112" t="s">
        <v>479</v>
      </c>
      <c r="F80" s="113">
        <v>358.5</v>
      </c>
      <c r="G80" s="114">
        <v>13848</v>
      </c>
      <c r="H80" s="112" t="s">
        <v>106</v>
      </c>
      <c r="I80" s="82">
        <f t="shared" si="5"/>
        <v>25.888214904679376</v>
      </c>
    </row>
    <row r="81" spans="1:9" x14ac:dyDescent="0.25">
      <c r="A81" t="str">
        <f t="shared" si="3"/>
        <v>H052016Q2</v>
      </c>
      <c r="B81" t="str">
        <f t="shared" si="4"/>
        <v>2016Q2</v>
      </c>
      <c r="C81" s="112" t="s">
        <v>43</v>
      </c>
      <c r="D81" s="112" t="s">
        <v>428</v>
      </c>
      <c r="E81" s="112" t="s">
        <v>480</v>
      </c>
      <c r="F81" s="113">
        <v>464.4</v>
      </c>
      <c r="G81" s="114">
        <v>14330</v>
      </c>
      <c r="H81" s="112" t="s">
        <v>106</v>
      </c>
      <c r="I81" s="82">
        <f t="shared" si="5"/>
        <v>32.407536636427075</v>
      </c>
    </row>
    <row r="82" spans="1:9" x14ac:dyDescent="0.25">
      <c r="A82" t="str">
        <f t="shared" si="3"/>
        <v>H052016Q3</v>
      </c>
      <c r="B82" t="str">
        <f t="shared" si="4"/>
        <v>2016Q3</v>
      </c>
      <c r="C82" s="112" t="s">
        <v>43</v>
      </c>
      <c r="D82" s="112" t="s">
        <v>428</v>
      </c>
      <c r="E82" s="112" t="s">
        <v>481</v>
      </c>
      <c r="F82" s="113">
        <v>429.8</v>
      </c>
      <c r="G82" s="114">
        <v>14231</v>
      </c>
      <c r="H82" s="112" t="s">
        <v>106</v>
      </c>
      <c r="I82" s="82">
        <f t="shared" si="5"/>
        <v>30.201672405312348</v>
      </c>
    </row>
    <row r="83" spans="1:9" x14ac:dyDescent="0.25">
      <c r="A83" t="str">
        <f t="shared" si="3"/>
        <v>H052016Q4</v>
      </c>
      <c r="B83" t="str">
        <f t="shared" si="4"/>
        <v>2016Q4</v>
      </c>
      <c r="C83" s="112" t="s">
        <v>43</v>
      </c>
      <c r="D83" s="112" t="s">
        <v>428</v>
      </c>
      <c r="E83" s="112" t="s">
        <v>464</v>
      </c>
      <c r="F83" s="113">
        <v>435.3</v>
      </c>
      <c r="G83" s="114">
        <v>14032</v>
      </c>
      <c r="H83" s="112" t="s">
        <v>106</v>
      </c>
      <c r="I83" s="82">
        <f t="shared" si="5"/>
        <v>31.02194982896237</v>
      </c>
    </row>
    <row r="84" spans="1:9" x14ac:dyDescent="0.25">
      <c r="A84" t="str">
        <f t="shared" si="3"/>
        <v>H052017Q1</v>
      </c>
      <c r="B84" t="str">
        <f t="shared" si="4"/>
        <v>2017Q1</v>
      </c>
      <c r="C84" s="112" t="s">
        <v>43</v>
      </c>
      <c r="D84" s="112" t="s">
        <v>447</v>
      </c>
      <c r="E84" s="112" t="s">
        <v>479</v>
      </c>
      <c r="F84" s="113">
        <v>449.2</v>
      </c>
      <c r="G84" s="114">
        <v>12925</v>
      </c>
      <c r="H84" s="112" t="s">
        <v>106</v>
      </c>
      <c r="I84" s="82">
        <f t="shared" si="5"/>
        <v>34.754352030947771</v>
      </c>
    </row>
    <row r="85" spans="1:9" x14ac:dyDescent="0.25">
      <c r="A85" t="str">
        <f t="shared" si="3"/>
        <v>H052017Q2</v>
      </c>
      <c r="B85" t="str">
        <f t="shared" si="4"/>
        <v>2017Q2</v>
      </c>
      <c r="C85" s="112" t="s">
        <v>43</v>
      </c>
      <c r="D85" s="112" t="s">
        <v>447</v>
      </c>
      <c r="E85" s="112" t="s">
        <v>480</v>
      </c>
      <c r="F85" s="113">
        <v>400.1</v>
      </c>
      <c r="G85" s="114">
        <v>13700</v>
      </c>
      <c r="H85" s="112" t="s">
        <v>106</v>
      </c>
      <c r="I85" s="82">
        <f t="shared" si="5"/>
        <v>29.204379562043798</v>
      </c>
    </row>
    <row r="86" spans="1:9" x14ac:dyDescent="0.25">
      <c r="A86" t="str">
        <f t="shared" si="3"/>
        <v>H052017Q3</v>
      </c>
      <c r="B86" t="str">
        <f t="shared" si="4"/>
        <v>2017Q3</v>
      </c>
      <c r="C86" s="112" t="s">
        <v>43</v>
      </c>
      <c r="D86" s="112" t="s">
        <v>447</v>
      </c>
      <c r="E86" s="112" t="s">
        <v>481</v>
      </c>
      <c r="F86" s="113">
        <v>378.38</v>
      </c>
      <c r="G86" s="114">
        <v>14426</v>
      </c>
      <c r="H86" s="112" t="s">
        <v>106</v>
      </c>
      <c r="I86" s="82">
        <f t="shared" si="5"/>
        <v>26.229030916400941</v>
      </c>
    </row>
    <row r="87" spans="1:9" x14ac:dyDescent="0.25">
      <c r="A87" t="str">
        <f t="shared" si="3"/>
        <v>H052017Q4</v>
      </c>
      <c r="B87" t="str">
        <f t="shared" si="4"/>
        <v>2017Q4</v>
      </c>
      <c r="C87" s="112" t="s">
        <v>43</v>
      </c>
      <c r="D87" s="112" t="s">
        <v>447</v>
      </c>
      <c r="E87" s="112" t="s">
        <v>464</v>
      </c>
      <c r="F87" s="113">
        <v>681.9</v>
      </c>
      <c r="G87" s="114">
        <v>13621</v>
      </c>
      <c r="H87" s="112" t="s">
        <v>106</v>
      </c>
      <c r="I87" s="82">
        <f t="shared" si="5"/>
        <v>50.062403641436013</v>
      </c>
    </row>
    <row r="88" spans="1:9" x14ac:dyDescent="0.25">
      <c r="A88" t="str">
        <f t="shared" si="3"/>
        <v>H052018Q1</v>
      </c>
      <c r="B88" t="str">
        <f t="shared" si="4"/>
        <v>2018Q1</v>
      </c>
      <c r="C88" s="112" t="s">
        <v>43</v>
      </c>
      <c r="D88" s="112" t="s">
        <v>456</v>
      </c>
      <c r="E88" s="112" t="s">
        <v>479</v>
      </c>
      <c r="F88" s="113">
        <v>377.6</v>
      </c>
      <c r="G88" s="114">
        <v>13088</v>
      </c>
      <c r="H88" s="112" t="s">
        <v>106</v>
      </c>
      <c r="I88" s="82">
        <f t="shared" si="5"/>
        <v>28.850855745721276</v>
      </c>
    </row>
    <row r="89" spans="1:9" x14ac:dyDescent="0.25">
      <c r="A89" t="str">
        <f t="shared" si="3"/>
        <v>H052018Q2</v>
      </c>
      <c r="B89" t="str">
        <f t="shared" si="4"/>
        <v>2018Q2</v>
      </c>
      <c r="C89" s="112" t="s">
        <v>43</v>
      </c>
      <c r="D89" s="112" t="s">
        <v>456</v>
      </c>
      <c r="E89" s="112" t="s">
        <v>480</v>
      </c>
      <c r="F89" s="113">
        <v>404.6</v>
      </c>
      <c r="G89" s="114">
        <v>13628</v>
      </c>
      <c r="H89" s="112" t="s">
        <v>106</v>
      </c>
      <c r="I89" s="82">
        <f t="shared" si="5"/>
        <v>29.688875843850894</v>
      </c>
    </row>
    <row r="90" spans="1:9" x14ac:dyDescent="0.25">
      <c r="A90" t="str">
        <f t="shared" si="3"/>
        <v>H052018Q3</v>
      </c>
      <c r="B90" t="str">
        <f t="shared" si="4"/>
        <v>2018Q3</v>
      </c>
      <c r="C90" s="112" t="s">
        <v>43</v>
      </c>
      <c r="D90" s="112" t="s">
        <v>456</v>
      </c>
      <c r="E90" s="112" t="s">
        <v>481</v>
      </c>
      <c r="F90" s="113">
        <v>404.92</v>
      </c>
      <c r="G90" s="114">
        <v>13418</v>
      </c>
      <c r="H90" s="112" t="s">
        <v>106</v>
      </c>
      <c r="I90" s="82">
        <f t="shared" si="5"/>
        <v>30.177373677150097</v>
      </c>
    </row>
    <row r="91" spans="1:9" x14ac:dyDescent="0.25">
      <c r="A91" t="str">
        <f t="shared" si="3"/>
        <v>H052018Q4</v>
      </c>
      <c r="B91" t="str">
        <f t="shared" si="4"/>
        <v>2018Q4</v>
      </c>
      <c r="C91" s="112" t="s">
        <v>43</v>
      </c>
      <c r="D91" s="112" t="s">
        <v>456</v>
      </c>
      <c r="E91" s="112" t="s">
        <v>464</v>
      </c>
      <c r="F91" s="113">
        <v>287.5</v>
      </c>
      <c r="G91" s="114">
        <v>13622</v>
      </c>
      <c r="H91" s="112" t="s">
        <v>106</v>
      </c>
      <c r="I91" s="82">
        <f t="shared" si="5"/>
        <v>21.105564527969459</v>
      </c>
    </row>
    <row r="92" spans="1:9" x14ac:dyDescent="0.25">
      <c r="A92" t="str">
        <f t="shared" si="3"/>
        <v>H052019Q1</v>
      </c>
      <c r="B92" t="str">
        <f t="shared" si="4"/>
        <v>2019Q1</v>
      </c>
      <c r="C92" s="112" t="s">
        <v>43</v>
      </c>
      <c r="D92" s="112" t="s">
        <v>478</v>
      </c>
      <c r="E92" s="112" t="s">
        <v>479</v>
      </c>
      <c r="F92" s="113">
        <v>445.5</v>
      </c>
      <c r="G92" s="114">
        <v>13126</v>
      </c>
      <c r="H92" s="112" t="s">
        <v>106</v>
      </c>
      <c r="I92" s="82">
        <f t="shared" si="5"/>
        <v>33.940271217431054</v>
      </c>
    </row>
    <row r="93" spans="1:9" x14ac:dyDescent="0.25">
      <c r="A93" t="str">
        <f t="shared" si="3"/>
        <v>H052019Q2</v>
      </c>
      <c r="B93" t="str">
        <f t="shared" si="4"/>
        <v>2019Q2</v>
      </c>
      <c r="C93" s="112" t="s">
        <v>43</v>
      </c>
      <c r="D93" s="112" t="s">
        <v>478</v>
      </c>
      <c r="E93" s="112" t="s">
        <v>480</v>
      </c>
      <c r="F93" s="113">
        <v>470.2</v>
      </c>
      <c r="G93" s="114">
        <v>12885</v>
      </c>
      <c r="H93" s="112" t="s">
        <v>106</v>
      </c>
      <c r="I93" s="82">
        <f t="shared" si="5"/>
        <v>36.492045013581688</v>
      </c>
    </row>
    <row r="94" spans="1:9" x14ac:dyDescent="0.25">
      <c r="A94" t="str">
        <f t="shared" si="3"/>
        <v>H082008Q1</v>
      </c>
      <c r="B94" t="str">
        <f t="shared" si="4"/>
        <v>2008Q1</v>
      </c>
      <c r="C94" s="112" t="s">
        <v>46</v>
      </c>
      <c r="D94" s="112" t="s">
        <v>187</v>
      </c>
      <c r="E94" s="112" t="s">
        <v>479</v>
      </c>
      <c r="F94" s="113">
        <v>432</v>
      </c>
      <c r="G94" s="114">
        <v>19676</v>
      </c>
      <c r="H94" s="112" t="s">
        <v>120</v>
      </c>
      <c r="I94" s="82">
        <f t="shared" si="5"/>
        <v>21.955682049196991</v>
      </c>
    </row>
    <row r="95" spans="1:9" x14ac:dyDescent="0.25">
      <c r="A95" t="str">
        <f t="shared" si="3"/>
        <v>H082008Q2</v>
      </c>
      <c r="B95" t="str">
        <f t="shared" si="4"/>
        <v>2008Q2</v>
      </c>
      <c r="C95" s="112" t="s">
        <v>46</v>
      </c>
      <c r="D95" s="112" t="s">
        <v>187</v>
      </c>
      <c r="E95" s="112" t="s">
        <v>480</v>
      </c>
      <c r="F95" s="113">
        <v>399</v>
      </c>
      <c r="G95" s="114">
        <v>19546</v>
      </c>
      <c r="H95" s="112" t="s">
        <v>120</v>
      </c>
      <c r="I95" s="82">
        <f t="shared" si="5"/>
        <v>20.413383812544769</v>
      </c>
    </row>
    <row r="96" spans="1:9" x14ac:dyDescent="0.25">
      <c r="A96" t="str">
        <f t="shared" si="3"/>
        <v>H082008Q3</v>
      </c>
      <c r="B96" t="str">
        <f t="shared" si="4"/>
        <v>2008Q3</v>
      </c>
      <c r="C96" s="112" t="s">
        <v>46</v>
      </c>
      <c r="D96" s="112" t="s">
        <v>187</v>
      </c>
      <c r="E96" s="112" t="s">
        <v>481</v>
      </c>
      <c r="F96" s="113">
        <v>549.5</v>
      </c>
      <c r="G96" s="114">
        <v>19277</v>
      </c>
      <c r="H96" s="112" t="s">
        <v>120</v>
      </c>
      <c r="I96" s="82">
        <f t="shared" si="5"/>
        <v>28.505472843284746</v>
      </c>
    </row>
    <row r="97" spans="1:9" x14ac:dyDescent="0.25">
      <c r="A97" t="str">
        <f t="shared" si="3"/>
        <v>H082008Q4</v>
      </c>
      <c r="B97" t="str">
        <f t="shared" si="4"/>
        <v>2008Q4</v>
      </c>
      <c r="C97" s="112" t="s">
        <v>46</v>
      </c>
      <c r="D97" s="112" t="s">
        <v>187</v>
      </c>
      <c r="E97" s="112" t="s">
        <v>464</v>
      </c>
      <c r="F97" s="113">
        <v>491.6</v>
      </c>
      <c r="G97" s="114">
        <v>20350</v>
      </c>
      <c r="H97" s="112" t="s">
        <v>120</v>
      </c>
      <c r="I97" s="82">
        <f t="shared" si="5"/>
        <v>24.157248157248159</v>
      </c>
    </row>
    <row r="98" spans="1:9" x14ac:dyDescent="0.25">
      <c r="A98" t="str">
        <f t="shared" si="3"/>
        <v>H082009Q1</v>
      </c>
      <c r="B98" t="str">
        <f t="shared" si="4"/>
        <v>2009Q1</v>
      </c>
      <c r="C98" s="112" t="s">
        <v>46</v>
      </c>
      <c r="D98" s="112" t="s">
        <v>119</v>
      </c>
      <c r="E98" s="112" t="s">
        <v>479</v>
      </c>
      <c r="F98" s="113">
        <v>462.2</v>
      </c>
      <c r="G98" s="114">
        <v>20403</v>
      </c>
      <c r="H98" s="112" t="s">
        <v>106</v>
      </c>
      <c r="I98" s="82">
        <f t="shared" si="5"/>
        <v>22.653531343429886</v>
      </c>
    </row>
    <row r="99" spans="1:9" x14ac:dyDescent="0.25">
      <c r="A99" t="str">
        <f t="shared" si="3"/>
        <v>H082009Q2</v>
      </c>
      <c r="B99" t="str">
        <f t="shared" si="4"/>
        <v>2009Q2</v>
      </c>
      <c r="C99" s="112" t="s">
        <v>46</v>
      </c>
      <c r="D99" s="112" t="s">
        <v>119</v>
      </c>
      <c r="E99" s="112" t="s">
        <v>480</v>
      </c>
      <c r="F99" s="113">
        <v>623.9</v>
      </c>
      <c r="G99" s="114">
        <v>20689</v>
      </c>
      <c r="H99" s="112" t="s">
        <v>106</v>
      </c>
      <c r="I99" s="82">
        <f t="shared" si="5"/>
        <v>30.156121610517665</v>
      </c>
    </row>
    <row r="100" spans="1:9" x14ac:dyDescent="0.25">
      <c r="A100" t="str">
        <f t="shared" si="3"/>
        <v>H082010Q1</v>
      </c>
      <c r="B100" t="str">
        <f t="shared" si="4"/>
        <v>2010Q1</v>
      </c>
      <c r="C100" s="112" t="s">
        <v>46</v>
      </c>
      <c r="D100" s="112" t="s">
        <v>121</v>
      </c>
      <c r="E100" s="112" t="s">
        <v>479</v>
      </c>
      <c r="F100" s="113">
        <v>467</v>
      </c>
      <c r="G100" s="114">
        <v>19147</v>
      </c>
      <c r="H100" s="112" t="s">
        <v>106</v>
      </c>
      <c r="I100" s="82">
        <f t="shared" si="5"/>
        <v>24.390243902439025</v>
      </c>
    </row>
    <row r="101" spans="1:9" x14ac:dyDescent="0.25">
      <c r="A101" t="str">
        <f t="shared" si="3"/>
        <v>H082010Q2</v>
      </c>
      <c r="B101" t="str">
        <f t="shared" si="4"/>
        <v>2010Q2</v>
      </c>
      <c r="C101" s="112" t="s">
        <v>46</v>
      </c>
      <c r="D101" s="112" t="s">
        <v>121</v>
      </c>
      <c r="E101" s="112" t="s">
        <v>480</v>
      </c>
      <c r="F101" s="113">
        <v>317.89999999999998</v>
      </c>
      <c r="G101" s="114">
        <v>19450</v>
      </c>
      <c r="H101" s="112" t="s">
        <v>106</v>
      </c>
      <c r="I101" s="82">
        <f t="shared" si="5"/>
        <v>16.344473007712082</v>
      </c>
    </row>
    <row r="102" spans="1:9" x14ac:dyDescent="0.25">
      <c r="A102" t="str">
        <f t="shared" si="3"/>
        <v>H082010Q3</v>
      </c>
      <c r="B102" t="str">
        <f t="shared" si="4"/>
        <v>2010Q3</v>
      </c>
      <c r="C102" s="112" t="s">
        <v>46</v>
      </c>
      <c r="D102" s="112" t="s">
        <v>121</v>
      </c>
      <c r="E102" s="112" t="s">
        <v>481</v>
      </c>
      <c r="F102" s="113">
        <v>483.6</v>
      </c>
      <c r="G102" s="114">
        <v>19928</v>
      </c>
      <c r="H102" s="112" t="s">
        <v>106</v>
      </c>
      <c r="I102" s="82">
        <f t="shared" si="5"/>
        <v>24.267362505018067</v>
      </c>
    </row>
    <row r="103" spans="1:9" x14ac:dyDescent="0.25">
      <c r="A103" t="str">
        <f t="shared" si="3"/>
        <v>H082010Q4</v>
      </c>
      <c r="B103" t="str">
        <f t="shared" si="4"/>
        <v>2010Q4</v>
      </c>
      <c r="C103" s="112" t="s">
        <v>46</v>
      </c>
      <c r="D103" s="112" t="s">
        <v>121</v>
      </c>
      <c r="E103" s="112" t="s">
        <v>464</v>
      </c>
      <c r="F103" s="113">
        <v>405.5</v>
      </c>
      <c r="G103" s="114">
        <v>22227</v>
      </c>
      <c r="H103" s="112" t="s">
        <v>106</v>
      </c>
      <c r="I103" s="82">
        <f t="shared" si="5"/>
        <v>18.243577630809376</v>
      </c>
    </row>
    <row r="104" spans="1:9" x14ac:dyDescent="0.25">
      <c r="A104" t="str">
        <f t="shared" si="3"/>
        <v>H082011Q1</v>
      </c>
      <c r="B104" t="str">
        <f t="shared" si="4"/>
        <v>2011Q1</v>
      </c>
      <c r="C104" s="112" t="s">
        <v>46</v>
      </c>
      <c r="D104" s="112" t="s">
        <v>123</v>
      </c>
      <c r="E104" s="112" t="s">
        <v>479</v>
      </c>
      <c r="F104" s="113">
        <v>401.4</v>
      </c>
      <c r="G104" s="114">
        <v>21739</v>
      </c>
      <c r="H104" s="112" t="s">
        <v>106</v>
      </c>
      <c r="I104" s="82">
        <f t="shared" si="5"/>
        <v>18.464510787064722</v>
      </c>
    </row>
    <row r="105" spans="1:9" x14ac:dyDescent="0.25">
      <c r="A105" t="str">
        <f t="shared" si="3"/>
        <v>H082011Q2</v>
      </c>
      <c r="B105" t="str">
        <f t="shared" si="4"/>
        <v>2011Q2</v>
      </c>
      <c r="C105" s="112" t="s">
        <v>46</v>
      </c>
      <c r="D105" s="112" t="s">
        <v>123</v>
      </c>
      <c r="E105" s="112" t="s">
        <v>480</v>
      </c>
      <c r="F105" s="113">
        <v>472.9</v>
      </c>
      <c r="G105" s="114">
        <v>21311</v>
      </c>
      <c r="H105" s="112" t="s">
        <v>106</v>
      </c>
      <c r="I105" s="82">
        <f t="shared" si="5"/>
        <v>22.190418093942093</v>
      </c>
    </row>
    <row r="106" spans="1:9" x14ac:dyDescent="0.25">
      <c r="A106" t="str">
        <f t="shared" si="3"/>
        <v>H082011Q3</v>
      </c>
      <c r="B106" t="str">
        <f t="shared" si="4"/>
        <v>2011Q3</v>
      </c>
      <c r="C106" s="112" t="s">
        <v>46</v>
      </c>
      <c r="D106" s="112" t="s">
        <v>123</v>
      </c>
      <c r="E106" s="112" t="s">
        <v>481</v>
      </c>
      <c r="F106" s="113">
        <v>383.8</v>
      </c>
      <c r="G106" s="114">
        <v>21401</v>
      </c>
      <c r="H106" s="112" t="s">
        <v>106</v>
      </c>
      <c r="I106" s="82">
        <f t="shared" si="5"/>
        <v>17.933741413952617</v>
      </c>
    </row>
    <row r="107" spans="1:9" x14ac:dyDescent="0.25">
      <c r="A107" t="str">
        <f t="shared" si="3"/>
        <v>H082011Q4</v>
      </c>
      <c r="B107" t="str">
        <f t="shared" si="4"/>
        <v>2011Q4</v>
      </c>
      <c r="C107" s="112" t="s">
        <v>46</v>
      </c>
      <c r="D107" s="112" t="s">
        <v>123</v>
      </c>
      <c r="E107" s="112" t="s">
        <v>464</v>
      </c>
      <c r="F107" s="113">
        <v>479</v>
      </c>
      <c r="G107" s="114">
        <v>21155</v>
      </c>
      <c r="H107" s="112" t="s">
        <v>106</v>
      </c>
      <c r="I107" s="82">
        <f t="shared" si="5"/>
        <v>22.642401323564169</v>
      </c>
    </row>
    <row r="108" spans="1:9" x14ac:dyDescent="0.25">
      <c r="A108" t="str">
        <f t="shared" si="3"/>
        <v>H082012Q1</v>
      </c>
      <c r="B108" t="str">
        <f t="shared" si="4"/>
        <v>2012Q1</v>
      </c>
      <c r="C108" s="112" t="s">
        <v>46</v>
      </c>
      <c r="D108" s="112" t="s">
        <v>124</v>
      </c>
      <c r="E108" s="112" t="s">
        <v>479</v>
      </c>
      <c r="F108" s="113">
        <v>460.1</v>
      </c>
      <c r="G108" s="114">
        <v>23072</v>
      </c>
      <c r="H108" s="112" t="s">
        <v>106</v>
      </c>
      <c r="I108" s="82">
        <f t="shared" si="5"/>
        <v>19.941920943134537</v>
      </c>
    </row>
    <row r="109" spans="1:9" x14ac:dyDescent="0.25">
      <c r="A109" t="str">
        <f t="shared" si="3"/>
        <v>H082012Q2</v>
      </c>
      <c r="B109" t="str">
        <f t="shared" si="4"/>
        <v>2012Q2</v>
      </c>
      <c r="C109" s="112" t="s">
        <v>46</v>
      </c>
      <c r="D109" s="112" t="s">
        <v>124</v>
      </c>
      <c r="E109" s="112" t="s">
        <v>480</v>
      </c>
      <c r="F109" s="113">
        <v>498.4</v>
      </c>
      <c r="G109" s="114">
        <v>22736</v>
      </c>
      <c r="H109" s="112" t="s">
        <v>106</v>
      </c>
      <c r="I109" s="82">
        <f t="shared" si="5"/>
        <v>21.921182266009851</v>
      </c>
    </row>
    <row r="110" spans="1:9" x14ac:dyDescent="0.25">
      <c r="A110" t="str">
        <f t="shared" si="3"/>
        <v>H082012Q3</v>
      </c>
      <c r="B110" t="str">
        <f t="shared" si="4"/>
        <v>2012Q3</v>
      </c>
      <c r="C110" s="112" t="s">
        <v>46</v>
      </c>
      <c r="D110" s="112" t="s">
        <v>124</v>
      </c>
      <c r="E110" s="112" t="s">
        <v>481</v>
      </c>
      <c r="F110" s="113">
        <v>436</v>
      </c>
      <c r="G110" s="114">
        <v>18098</v>
      </c>
      <c r="H110" s="112" t="s">
        <v>106</v>
      </c>
      <c r="I110" s="82">
        <f t="shared" si="5"/>
        <v>24.091059785611669</v>
      </c>
    </row>
    <row r="111" spans="1:9" x14ac:dyDescent="0.25">
      <c r="A111" t="str">
        <f t="shared" si="3"/>
        <v>H082012Q4</v>
      </c>
      <c r="B111" t="str">
        <f t="shared" si="4"/>
        <v>2012Q4</v>
      </c>
      <c r="C111" s="112" t="s">
        <v>46</v>
      </c>
      <c r="D111" s="112" t="s">
        <v>124</v>
      </c>
      <c r="E111" s="112" t="s">
        <v>464</v>
      </c>
      <c r="F111" s="113">
        <v>556.29999999999995</v>
      </c>
      <c r="G111" s="114">
        <v>18891</v>
      </c>
      <c r="H111" s="112" t="s">
        <v>106</v>
      </c>
      <c r="I111" s="82">
        <f t="shared" si="5"/>
        <v>29.447885236355933</v>
      </c>
    </row>
    <row r="112" spans="1:9" x14ac:dyDescent="0.25">
      <c r="A112" t="str">
        <f t="shared" si="3"/>
        <v>H082013Q1</v>
      </c>
      <c r="B112" t="str">
        <f t="shared" si="4"/>
        <v>2013Q1</v>
      </c>
      <c r="C112" s="112" t="s">
        <v>46</v>
      </c>
      <c r="D112" s="112" t="s">
        <v>125</v>
      </c>
      <c r="E112" s="112" t="s">
        <v>479</v>
      </c>
      <c r="F112" s="113">
        <v>406.6</v>
      </c>
      <c r="G112" s="114">
        <v>19721</v>
      </c>
      <c r="H112" s="112" t="s">
        <v>106</v>
      </c>
      <c r="I112" s="82">
        <f t="shared" si="5"/>
        <v>20.617615739566958</v>
      </c>
    </row>
    <row r="113" spans="1:9" x14ac:dyDescent="0.25">
      <c r="A113" t="str">
        <f t="shared" si="3"/>
        <v>H082013Q2</v>
      </c>
      <c r="B113" t="str">
        <f t="shared" si="4"/>
        <v>2013Q2</v>
      </c>
      <c r="C113" s="112" t="s">
        <v>46</v>
      </c>
      <c r="D113" s="112" t="s">
        <v>125</v>
      </c>
      <c r="E113" s="112" t="s">
        <v>480</v>
      </c>
      <c r="F113" s="113">
        <v>489.1</v>
      </c>
      <c r="G113" s="114">
        <v>19457</v>
      </c>
      <c r="H113" s="112" t="s">
        <v>106</v>
      </c>
      <c r="I113" s="82">
        <f t="shared" si="5"/>
        <v>25.137482654057667</v>
      </c>
    </row>
    <row r="114" spans="1:9" x14ac:dyDescent="0.25">
      <c r="A114" t="str">
        <f t="shared" si="3"/>
        <v>H082013Q3</v>
      </c>
      <c r="B114" t="str">
        <f t="shared" si="4"/>
        <v>2013Q3</v>
      </c>
      <c r="C114" s="112" t="s">
        <v>46</v>
      </c>
      <c r="D114" s="112" t="s">
        <v>125</v>
      </c>
      <c r="E114" s="112" t="s">
        <v>481</v>
      </c>
      <c r="F114" s="113">
        <v>544.5</v>
      </c>
      <c r="G114" s="114">
        <v>18696</v>
      </c>
      <c r="H114" s="112" t="s">
        <v>106</v>
      </c>
      <c r="I114" s="82">
        <f t="shared" si="5"/>
        <v>29.123876765083441</v>
      </c>
    </row>
    <row r="115" spans="1:9" x14ac:dyDescent="0.25">
      <c r="A115" t="str">
        <f t="shared" si="3"/>
        <v>H082013Q4</v>
      </c>
      <c r="B115" t="str">
        <f t="shared" si="4"/>
        <v>2013Q4</v>
      </c>
      <c r="C115" s="112" t="s">
        <v>46</v>
      </c>
      <c r="D115" s="112" t="s">
        <v>125</v>
      </c>
      <c r="E115" s="112" t="s">
        <v>464</v>
      </c>
      <c r="F115" s="113">
        <v>507.8</v>
      </c>
      <c r="G115" s="114">
        <v>18832</v>
      </c>
      <c r="H115" s="112" t="s">
        <v>106</v>
      </c>
      <c r="I115" s="82">
        <f t="shared" si="5"/>
        <v>26.964740866610029</v>
      </c>
    </row>
    <row r="116" spans="1:9" x14ac:dyDescent="0.25">
      <c r="A116" t="str">
        <f t="shared" si="3"/>
        <v>H082014Q1</v>
      </c>
      <c r="B116" t="str">
        <f t="shared" si="4"/>
        <v>2014Q1</v>
      </c>
      <c r="C116" s="112" t="s">
        <v>46</v>
      </c>
      <c r="D116" s="112" t="s">
        <v>126</v>
      </c>
      <c r="E116" s="112" t="s">
        <v>479</v>
      </c>
      <c r="F116" s="113">
        <v>552.1</v>
      </c>
      <c r="G116" s="114">
        <v>20246</v>
      </c>
      <c r="H116" s="112" t="s">
        <v>106</v>
      </c>
      <c r="I116" s="82">
        <f t="shared" si="5"/>
        <v>27.269584115380816</v>
      </c>
    </row>
    <row r="117" spans="1:9" x14ac:dyDescent="0.25">
      <c r="A117" t="str">
        <f t="shared" si="3"/>
        <v>H082014Q2</v>
      </c>
      <c r="B117" t="str">
        <f t="shared" si="4"/>
        <v>2014Q2</v>
      </c>
      <c r="C117" s="112" t="s">
        <v>46</v>
      </c>
      <c r="D117" s="112" t="s">
        <v>126</v>
      </c>
      <c r="E117" s="112" t="s">
        <v>480</v>
      </c>
      <c r="F117" s="113">
        <v>542.32000000000005</v>
      </c>
      <c r="G117" s="114">
        <v>20565</v>
      </c>
      <c r="H117" s="112" t="s">
        <v>106</v>
      </c>
      <c r="I117" s="82">
        <f t="shared" si="5"/>
        <v>26.371018721128131</v>
      </c>
    </row>
    <row r="118" spans="1:9" x14ac:dyDescent="0.25">
      <c r="A118" t="str">
        <f t="shared" si="3"/>
        <v>H082014Q3</v>
      </c>
      <c r="B118" t="str">
        <f t="shared" si="4"/>
        <v>2014Q3</v>
      </c>
      <c r="C118" s="112" t="s">
        <v>46</v>
      </c>
      <c r="D118" s="112" t="s">
        <v>126</v>
      </c>
      <c r="E118" s="112" t="s">
        <v>481</v>
      </c>
      <c r="F118" s="113">
        <v>562.29999999999995</v>
      </c>
      <c r="G118" s="114">
        <v>21458</v>
      </c>
      <c r="H118" s="112" t="s">
        <v>106</v>
      </c>
      <c r="I118" s="82">
        <f t="shared" si="5"/>
        <v>26.204678907633514</v>
      </c>
    </row>
    <row r="119" spans="1:9" x14ac:dyDescent="0.25">
      <c r="A119" t="str">
        <f t="shared" si="3"/>
        <v>H082014Q4</v>
      </c>
      <c r="B119" t="str">
        <f t="shared" si="4"/>
        <v>2014Q4</v>
      </c>
      <c r="C119" s="112" t="s">
        <v>46</v>
      </c>
      <c r="D119" s="112" t="s">
        <v>126</v>
      </c>
      <c r="E119" s="112" t="s">
        <v>464</v>
      </c>
      <c r="F119" s="113">
        <v>612.28</v>
      </c>
      <c r="G119" s="114">
        <v>21514</v>
      </c>
      <c r="H119" s="112" t="s">
        <v>106</v>
      </c>
      <c r="I119" s="82">
        <f t="shared" si="5"/>
        <v>28.459607697313373</v>
      </c>
    </row>
    <row r="120" spans="1:9" x14ac:dyDescent="0.25">
      <c r="A120" t="str">
        <f t="shared" si="3"/>
        <v>H082015Q1</v>
      </c>
      <c r="B120" t="str">
        <f t="shared" si="4"/>
        <v>2015Q1</v>
      </c>
      <c r="C120" s="112" t="s">
        <v>46</v>
      </c>
      <c r="D120" s="112" t="s">
        <v>127</v>
      </c>
      <c r="E120" s="112" t="s">
        <v>479</v>
      </c>
      <c r="F120" s="113">
        <v>536.98</v>
      </c>
      <c r="G120" s="114">
        <v>22474</v>
      </c>
      <c r="H120" s="112" t="s">
        <v>106</v>
      </c>
      <c r="I120" s="82">
        <f t="shared" si="5"/>
        <v>23.893387914923913</v>
      </c>
    </row>
    <row r="121" spans="1:9" x14ac:dyDescent="0.25">
      <c r="A121" t="str">
        <f t="shared" si="3"/>
        <v>H082015Q2</v>
      </c>
      <c r="B121" t="str">
        <f t="shared" si="4"/>
        <v>2015Q2</v>
      </c>
      <c r="C121" s="112" t="s">
        <v>46</v>
      </c>
      <c r="D121" s="112" t="s">
        <v>127</v>
      </c>
      <c r="E121" s="112" t="s">
        <v>480</v>
      </c>
      <c r="F121" s="113">
        <v>681.22</v>
      </c>
      <c r="G121" s="114">
        <v>21613</v>
      </c>
      <c r="H121" s="112" t="s">
        <v>106</v>
      </c>
      <c r="I121" s="82">
        <f t="shared" si="5"/>
        <v>31.518993198537917</v>
      </c>
    </row>
    <row r="122" spans="1:9" x14ac:dyDescent="0.25">
      <c r="A122" t="str">
        <f t="shared" si="3"/>
        <v>H082015Q3</v>
      </c>
      <c r="B122" t="str">
        <f t="shared" si="4"/>
        <v>2015Q3</v>
      </c>
      <c r="C122" s="112" t="s">
        <v>46</v>
      </c>
      <c r="D122" s="112" t="s">
        <v>127</v>
      </c>
      <c r="E122" s="112" t="s">
        <v>481</v>
      </c>
      <c r="F122" s="113">
        <v>416.9</v>
      </c>
      <c r="G122" s="114">
        <v>20709</v>
      </c>
      <c r="H122" s="112" t="s">
        <v>106</v>
      </c>
      <c r="I122" s="82">
        <f t="shared" si="5"/>
        <v>20.131343860157418</v>
      </c>
    </row>
    <row r="123" spans="1:9" x14ac:dyDescent="0.25">
      <c r="A123" t="str">
        <f t="shared" si="3"/>
        <v>H082015Q4</v>
      </c>
      <c r="B123" t="str">
        <f t="shared" si="4"/>
        <v>2015Q4</v>
      </c>
      <c r="C123" s="112" t="s">
        <v>46</v>
      </c>
      <c r="D123" s="112" t="s">
        <v>127</v>
      </c>
      <c r="E123" s="112" t="s">
        <v>464</v>
      </c>
      <c r="F123" s="113">
        <v>571.55999999999995</v>
      </c>
      <c r="G123" s="114">
        <v>21127</v>
      </c>
      <c r="H123" s="112" t="s">
        <v>106</v>
      </c>
      <c r="I123" s="82">
        <f t="shared" si="5"/>
        <v>27.053533393288205</v>
      </c>
    </row>
    <row r="124" spans="1:9" x14ac:dyDescent="0.25">
      <c r="A124" t="str">
        <f t="shared" si="3"/>
        <v>H082016Q1</v>
      </c>
      <c r="B124" t="str">
        <f t="shared" si="4"/>
        <v>2016Q1</v>
      </c>
      <c r="C124" s="112" t="s">
        <v>46</v>
      </c>
      <c r="D124" s="112" t="s">
        <v>428</v>
      </c>
      <c r="E124" s="112" t="s">
        <v>479</v>
      </c>
      <c r="F124" s="113">
        <v>616.6</v>
      </c>
      <c r="G124" s="114">
        <v>23254</v>
      </c>
      <c r="H124" s="112" t="s">
        <v>106</v>
      </c>
      <c r="I124" s="82">
        <f t="shared" si="5"/>
        <v>26.515868237722543</v>
      </c>
    </row>
    <row r="125" spans="1:9" x14ac:dyDescent="0.25">
      <c r="A125" t="str">
        <f t="shared" si="3"/>
        <v>H082016Q2</v>
      </c>
      <c r="B125" t="str">
        <f t="shared" si="4"/>
        <v>2016Q2</v>
      </c>
      <c r="C125" s="112" t="s">
        <v>46</v>
      </c>
      <c r="D125" s="112" t="s">
        <v>428</v>
      </c>
      <c r="E125" s="112" t="s">
        <v>480</v>
      </c>
      <c r="F125" s="113">
        <v>552.17999999999995</v>
      </c>
      <c r="G125" s="114">
        <v>22115</v>
      </c>
      <c r="H125" s="112" t="s">
        <v>106</v>
      </c>
      <c r="I125" s="82">
        <f t="shared" si="5"/>
        <v>24.968573366493331</v>
      </c>
    </row>
    <row r="126" spans="1:9" x14ac:dyDescent="0.25">
      <c r="A126" t="str">
        <f t="shared" si="3"/>
        <v>H082016Q3</v>
      </c>
      <c r="B126" t="str">
        <f t="shared" si="4"/>
        <v>2016Q3</v>
      </c>
      <c r="C126" s="112" t="s">
        <v>46</v>
      </c>
      <c r="D126" s="112" t="s">
        <v>428</v>
      </c>
      <c r="E126" s="112" t="s">
        <v>481</v>
      </c>
      <c r="F126" s="113">
        <v>614.98</v>
      </c>
      <c r="G126" s="114">
        <v>22334</v>
      </c>
      <c r="H126" s="112" t="s">
        <v>106</v>
      </c>
      <c r="I126" s="82">
        <f t="shared" si="5"/>
        <v>27.535595952359632</v>
      </c>
    </row>
    <row r="127" spans="1:9" x14ac:dyDescent="0.25">
      <c r="A127" t="str">
        <f t="shared" si="3"/>
        <v>H082016Q4</v>
      </c>
      <c r="B127" t="str">
        <f t="shared" si="4"/>
        <v>2016Q4</v>
      </c>
      <c r="C127" s="112" t="s">
        <v>46</v>
      </c>
      <c r="D127" s="112" t="s">
        <v>428</v>
      </c>
      <c r="E127" s="112" t="s">
        <v>464</v>
      </c>
      <c r="F127" s="113">
        <v>736.18</v>
      </c>
      <c r="G127" s="114">
        <v>23165</v>
      </c>
      <c r="H127" s="112" t="s">
        <v>106</v>
      </c>
      <c r="I127" s="82">
        <f t="shared" si="5"/>
        <v>31.779840276278865</v>
      </c>
    </row>
    <row r="128" spans="1:9" x14ac:dyDescent="0.25">
      <c r="A128" t="str">
        <f t="shared" si="3"/>
        <v>H082017Q1</v>
      </c>
      <c r="B128" t="str">
        <f t="shared" si="4"/>
        <v>2017Q1</v>
      </c>
      <c r="C128" s="112" t="s">
        <v>46</v>
      </c>
      <c r="D128" s="112" t="s">
        <v>447</v>
      </c>
      <c r="E128" s="112" t="s">
        <v>479</v>
      </c>
      <c r="F128" s="113">
        <v>700.04</v>
      </c>
      <c r="G128" s="114">
        <v>23363</v>
      </c>
      <c r="H128" s="112" t="s">
        <v>106</v>
      </c>
      <c r="I128" s="82">
        <f t="shared" si="5"/>
        <v>29.963617686084834</v>
      </c>
    </row>
    <row r="129" spans="1:9" x14ac:dyDescent="0.25">
      <c r="A129" t="str">
        <f t="shared" si="3"/>
        <v>H082017Q2</v>
      </c>
      <c r="B129" t="str">
        <f t="shared" si="4"/>
        <v>2017Q2</v>
      </c>
      <c r="C129" s="112" t="s">
        <v>46</v>
      </c>
      <c r="D129" s="112" t="s">
        <v>447</v>
      </c>
      <c r="E129" s="112" t="s">
        <v>480</v>
      </c>
      <c r="F129" s="113">
        <v>684.84</v>
      </c>
      <c r="G129" s="114">
        <v>23335</v>
      </c>
      <c r="H129" s="112" t="s">
        <v>106</v>
      </c>
      <c r="I129" s="82">
        <f t="shared" si="5"/>
        <v>29.348189415041784</v>
      </c>
    </row>
    <row r="130" spans="1:9" x14ac:dyDescent="0.25">
      <c r="A130" t="str">
        <f t="shared" si="3"/>
        <v>H082017Q3</v>
      </c>
      <c r="B130" t="str">
        <f t="shared" si="4"/>
        <v>2017Q3</v>
      </c>
      <c r="C130" s="112" t="s">
        <v>46</v>
      </c>
      <c r="D130" s="112" t="s">
        <v>447</v>
      </c>
      <c r="E130" s="112" t="s">
        <v>481</v>
      </c>
      <c r="F130" s="113">
        <v>705.6</v>
      </c>
      <c r="G130" s="114">
        <v>23234</v>
      </c>
      <c r="H130" s="112" t="s">
        <v>106</v>
      </c>
      <c r="I130" s="82">
        <f t="shared" si="5"/>
        <v>30.369286390634414</v>
      </c>
    </row>
    <row r="131" spans="1:9" x14ac:dyDescent="0.25">
      <c r="A131" t="str">
        <f t="shared" ref="A131:A194" si="6">C131&amp;D131&amp;"Q"&amp;E131</f>
        <v>H082017Q4</v>
      </c>
      <c r="B131" t="str">
        <f t="shared" ref="B131:B194" si="7">D131&amp;"Q"&amp;E131</f>
        <v>2017Q4</v>
      </c>
      <c r="C131" s="112" t="s">
        <v>46</v>
      </c>
      <c r="D131" s="112" t="s">
        <v>447</v>
      </c>
      <c r="E131" s="112" t="s">
        <v>464</v>
      </c>
      <c r="F131" s="113">
        <v>672.6</v>
      </c>
      <c r="G131" s="114">
        <v>23155</v>
      </c>
      <c r="H131" s="112" t="s">
        <v>106</v>
      </c>
      <c r="I131" s="82">
        <f t="shared" ref="I131:I194" si="8">F131/G131*1000</f>
        <v>29.047721874325202</v>
      </c>
    </row>
    <row r="132" spans="1:9" x14ac:dyDescent="0.25">
      <c r="A132" t="str">
        <f t="shared" si="6"/>
        <v>H082018Q1</v>
      </c>
      <c r="B132" t="str">
        <f t="shared" si="7"/>
        <v>2018Q1</v>
      </c>
      <c r="C132" s="112" t="s">
        <v>46</v>
      </c>
      <c r="D132" s="112" t="s">
        <v>456</v>
      </c>
      <c r="E132" s="112" t="s">
        <v>479</v>
      </c>
      <c r="F132" s="113">
        <v>747.9</v>
      </c>
      <c r="G132" s="114">
        <v>23625</v>
      </c>
      <c r="H132" s="112" t="s">
        <v>106</v>
      </c>
      <c r="I132" s="82">
        <f t="shared" si="8"/>
        <v>31.657142857142855</v>
      </c>
    </row>
    <row r="133" spans="1:9" x14ac:dyDescent="0.25">
      <c r="A133" t="str">
        <f t="shared" si="6"/>
        <v>H082018Q2</v>
      </c>
      <c r="B133" t="str">
        <f t="shared" si="7"/>
        <v>2018Q2</v>
      </c>
      <c r="C133" s="112" t="s">
        <v>46</v>
      </c>
      <c r="D133" s="112" t="s">
        <v>456</v>
      </c>
      <c r="E133" s="112" t="s">
        <v>480</v>
      </c>
      <c r="F133" s="113">
        <v>1204.4000000000001</v>
      </c>
      <c r="G133" s="114">
        <v>22577</v>
      </c>
      <c r="H133" s="112" t="s">
        <v>106</v>
      </c>
      <c r="I133" s="82">
        <f t="shared" si="8"/>
        <v>53.346325906896404</v>
      </c>
    </row>
    <row r="134" spans="1:9" x14ac:dyDescent="0.25">
      <c r="A134" t="str">
        <f t="shared" si="6"/>
        <v>H082018Q3</v>
      </c>
      <c r="B134" t="str">
        <f t="shared" si="7"/>
        <v>2018Q3</v>
      </c>
      <c r="C134" s="112" t="s">
        <v>46</v>
      </c>
      <c r="D134" s="112" t="s">
        <v>456</v>
      </c>
      <c r="E134" s="112" t="s">
        <v>481</v>
      </c>
      <c r="F134" s="113">
        <v>693.16</v>
      </c>
      <c r="G134" s="114">
        <v>23115</v>
      </c>
      <c r="H134" s="112" t="s">
        <v>106</v>
      </c>
      <c r="I134" s="82">
        <f t="shared" si="8"/>
        <v>29.987454034176938</v>
      </c>
    </row>
    <row r="135" spans="1:9" x14ac:dyDescent="0.25">
      <c r="A135" t="str">
        <f t="shared" si="6"/>
        <v>H082018Q4</v>
      </c>
      <c r="B135" t="str">
        <f t="shared" si="7"/>
        <v>2018Q4</v>
      </c>
      <c r="C135" s="112" t="s">
        <v>46</v>
      </c>
      <c r="D135" s="112" t="s">
        <v>456</v>
      </c>
      <c r="E135" s="112" t="s">
        <v>464</v>
      </c>
      <c r="F135" s="113">
        <v>672.63</v>
      </c>
      <c r="G135" s="114">
        <v>23189</v>
      </c>
      <c r="H135" s="112" t="s">
        <v>106</v>
      </c>
      <c r="I135" s="82">
        <f t="shared" si="8"/>
        <v>29.006425460347579</v>
      </c>
    </row>
    <row r="136" spans="1:9" x14ac:dyDescent="0.25">
      <c r="A136" t="str">
        <f t="shared" si="6"/>
        <v>H082019Q1</v>
      </c>
      <c r="B136" t="str">
        <f t="shared" si="7"/>
        <v>2019Q1</v>
      </c>
      <c r="C136" s="112" t="s">
        <v>46</v>
      </c>
      <c r="D136" s="112" t="s">
        <v>478</v>
      </c>
      <c r="E136" s="112" t="s">
        <v>479</v>
      </c>
      <c r="F136" s="113">
        <v>742.53</v>
      </c>
      <c r="G136" s="114">
        <v>25089</v>
      </c>
      <c r="H136" s="112" t="s">
        <v>106</v>
      </c>
      <c r="I136" s="82">
        <f t="shared" si="8"/>
        <v>29.595838813822791</v>
      </c>
    </row>
    <row r="137" spans="1:9" x14ac:dyDescent="0.25">
      <c r="A137" t="str">
        <f t="shared" si="6"/>
        <v>H082019Q2</v>
      </c>
      <c r="B137" t="str">
        <f t="shared" si="7"/>
        <v>2019Q2</v>
      </c>
      <c r="C137" s="112" t="s">
        <v>46</v>
      </c>
      <c r="D137" s="112" t="s">
        <v>478</v>
      </c>
      <c r="E137" s="112" t="s">
        <v>480</v>
      </c>
      <c r="F137" s="113">
        <v>663.5</v>
      </c>
      <c r="G137" s="114">
        <v>19287</v>
      </c>
      <c r="H137" s="112" t="s">
        <v>106</v>
      </c>
      <c r="I137" s="82">
        <f t="shared" si="8"/>
        <v>34.401410276351946</v>
      </c>
    </row>
    <row r="138" spans="1:9" x14ac:dyDescent="0.25">
      <c r="A138" t="str">
        <f t="shared" si="6"/>
        <v>H092008Q1</v>
      </c>
      <c r="B138" t="str">
        <f t="shared" si="7"/>
        <v>2008Q1</v>
      </c>
      <c r="C138" s="112" t="s">
        <v>47</v>
      </c>
      <c r="D138" s="112" t="s">
        <v>187</v>
      </c>
      <c r="E138" s="112" t="s">
        <v>479</v>
      </c>
      <c r="F138" s="113">
        <v>118.8</v>
      </c>
      <c r="G138" s="114">
        <v>10519</v>
      </c>
      <c r="H138" s="112" t="s">
        <v>120</v>
      </c>
      <c r="I138" s="82">
        <f t="shared" si="8"/>
        <v>11.29384922521152</v>
      </c>
    </row>
    <row r="139" spans="1:9" x14ac:dyDescent="0.25">
      <c r="A139" t="str">
        <f t="shared" si="6"/>
        <v>H092008Q2</v>
      </c>
      <c r="B139" t="str">
        <f t="shared" si="7"/>
        <v>2008Q2</v>
      </c>
      <c r="C139" s="112" t="s">
        <v>47</v>
      </c>
      <c r="D139" s="112" t="s">
        <v>187</v>
      </c>
      <c r="E139" s="112" t="s">
        <v>480</v>
      </c>
      <c r="F139" s="113">
        <v>181.6</v>
      </c>
      <c r="G139" s="114">
        <v>9277</v>
      </c>
      <c r="H139" s="112" t="s">
        <v>120</v>
      </c>
      <c r="I139" s="82">
        <f t="shared" si="8"/>
        <v>19.575293737199523</v>
      </c>
    </row>
    <row r="140" spans="1:9" x14ac:dyDescent="0.25">
      <c r="A140" t="str">
        <f t="shared" si="6"/>
        <v>H092008Q3</v>
      </c>
      <c r="B140" t="str">
        <f t="shared" si="7"/>
        <v>2008Q3</v>
      </c>
      <c r="C140" s="112" t="s">
        <v>47</v>
      </c>
      <c r="D140" s="112" t="s">
        <v>187</v>
      </c>
      <c r="E140" s="112" t="s">
        <v>481</v>
      </c>
      <c r="F140" s="113">
        <v>237</v>
      </c>
      <c r="G140" s="114">
        <v>10671</v>
      </c>
      <c r="H140" s="112" t="s">
        <v>120</v>
      </c>
      <c r="I140" s="82">
        <f t="shared" si="8"/>
        <v>22.209727298285074</v>
      </c>
    </row>
    <row r="141" spans="1:9" x14ac:dyDescent="0.25">
      <c r="A141" t="str">
        <f t="shared" si="6"/>
        <v>H092008Q4</v>
      </c>
      <c r="B141" t="str">
        <f t="shared" si="7"/>
        <v>2008Q4</v>
      </c>
      <c r="C141" s="112" t="s">
        <v>47</v>
      </c>
      <c r="D141" s="112" t="s">
        <v>187</v>
      </c>
      <c r="E141" s="112" t="s">
        <v>464</v>
      </c>
      <c r="F141" s="113">
        <v>225.8</v>
      </c>
      <c r="G141" s="114">
        <v>11745</v>
      </c>
      <c r="H141" s="112" t="s">
        <v>120</v>
      </c>
      <c r="I141" s="82">
        <f t="shared" si="8"/>
        <v>19.225202213707963</v>
      </c>
    </row>
    <row r="142" spans="1:9" x14ac:dyDescent="0.25">
      <c r="A142" t="str">
        <f t="shared" si="6"/>
        <v>H092009Q1</v>
      </c>
      <c r="B142" t="str">
        <f t="shared" si="7"/>
        <v>2009Q1</v>
      </c>
      <c r="C142" s="112" t="s">
        <v>47</v>
      </c>
      <c r="D142" s="112" t="s">
        <v>119</v>
      </c>
      <c r="E142" s="112" t="s">
        <v>479</v>
      </c>
      <c r="F142" s="113">
        <v>200.2</v>
      </c>
      <c r="G142" s="114">
        <v>11618</v>
      </c>
      <c r="H142" s="112" t="s">
        <v>106</v>
      </c>
      <c r="I142" s="82">
        <f t="shared" si="8"/>
        <v>17.231881563091754</v>
      </c>
    </row>
    <row r="143" spans="1:9" x14ac:dyDescent="0.25">
      <c r="A143" t="str">
        <f t="shared" si="6"/>
        <v>H092009Q2</v>
      </c>
      <c r="B143" t="str">
        <f t="shared" si="7"/>
        <v>2009Q2</v>
      </c>
      <c r="C143" s="112" t="s">
        <v>47</v>
      </c>
      <c r="D143" s="112" t="s">
        <v>119</v>
      </c>
      <c r="E143" s="112" t="s">
        <v>480</v>
      </c>
      <c r="F143" s="113">
        <v>242</v>
      </c>
      <c r="G143" s="114">
        <v>10671</v>
      </c>
      <c r="H143" s="112" t="s">
        <v>106</v>
      </c>
      <c r="I143" s="82">
        <f t="shared" si="8"/>
        <v>22.678286945928217</v>
      </c>
    </row>
    <row r="144" spans="1:9" x14ac:dyDescent="0.25">
      <c r="A144" t="str">
        <f t="shared" si="6"/>
        <v>H092009Q3</v>
      </c>
      <c r="B144" t="str">
        <f t="shared" si="7"/>
        <v>2009Q3</v>
      </c>
      <c r="C144" s="112" t="s">
        <v>47</v>
      </c>
      <c r="D144" s="112" t="s">
        <v>119</v>
      </c>
      <c r="E144" s="112" t="s">
        <v>481</v>
      </c>
      <c r="F144" s="113">
        <v>167</v>
      </c>
      <c r="G144" s="114">
        <v>9985</v>
      </c>
      <c r="H144" s="112" t="s">
        <v>120</v>
      </c>
      <c r="I144" s="82">
        <f t="shared" si="8"/>
        <v>16.72508763144717</v>
      </c>
    </row>
    <row r="145" spans="1:9" x14ac:dyDescent="0.25">
      <c r="A145" t="str">
        <f t="shared" si="6"/>
        <v>H092009Q4</v>
      </c>
      <c r="B145" t="str">
        <f t="shared" si="7"/>
        <v>2009Q4</v>
      </c>
      <c r="C145" s="112" t="s">
        <v>47</v>
      </c>
      <c r="D145" s="112" t="s">
        <v>119</v>
      </c>
      <c r="E145" s="112" t="s">
        <v>464</v>
      </c>
      <c r="F145" s="113">
        <v>265</v>
      </c>
      <c r="G145" s="114">
        <v>9789</v>
      </c>
      <c r="H145" s="112" t="s">
        <v>129</v>
      </c>
      <c r="I145" s="82">
        <f t="shared" si="8"/>
        <v>27.071202370007153</v>
      </c>
    </row>
    <row r="146" spans="1:9" x14ac:dyDescent="0.25">
      <c r="A146" t="str">
        <f t="shared" si="6"/>
        <v>H092010Q1</v>
      </c>
      <c r="B146" t="str">
        <f t="shared" si="7"/>
        <v>2010Q1</v>
      </c>
      <c r="C146" s="112" t="s">
        <v>47</v>
      </c>
      <c r="D146" s="112" t="s">
        <v>121</v>
      </c>
      <c r="E146" s="112" t="s">
        <v>479</v>
      </c>
      <c r="F146" s="113">
        <v>241.2</v>
      </c>
      <c r="G146" s="114">
        <v>9947</v>
      </c>
      <c r="H146" s="112" t="s">
        <v>106</v>
      </c>
      <c r="I146" s="82">
        <f t="shared" si="8"/>
        <v>24.248517140846484</v>
      </c>
    </row>
    <row r="147" spans="1:9" x14ac:dyDescent="0.25">
      <c r="A147" t="str">
        <f t="shared" si="6"/>
        <v>H092010Q2</v>
      </c>
      <c r="B147" t="str">
        <f t="shared" si="7"/>
        <v>2010Q2</v>
      </c>
      <c r="C147" s="112" t="s">
        <v>47</v>
      </c>
      <c r="D147" s="112" t="s">
        <v>121</v>
      </c>
      <c r="E147" s="112" t="s">
        <v>480</v>
      </c>
      <c r="F147" s="113">
        <v>127.2</v>
      </c>
      <c r="G147" s="114">
        <v>9439</v>
      </c>
      <c r="H147" s="112" t="s">
        <v>130</v>
      </c>
      <c r="I147" s="82">
        <f t="shared" si="8"/>
        <v>13.476003813963343</v>
      </c>
    </row>
    <row r="148" spans="1:9" x14ac:dyDescent="0.25">
      <c r="A148" t="str">
        <f t="shared" si="6"/>
        <v>H092010Q3</v>
      </c>
      <c r="B148" t="str">
        <f t="shared" si="7"/>
        <v>2010Q3</v>
      </c>
      <c r="C148" s="112" t="s">
        <v>47</v>
      </c>
      <c r="D148" s="112" t="s">
        <v>121</v>
      </c>
      <c r="E148" s="112" t="s">
        <v>481</v>
      </c>
      <c r="F148" s="113">
        <v>173.2</v>
      </c>
      <c r="G148" s="114">
        <v>9440</v>
      </c>
      <c r="H148" s="112" t="s">
        <v>106</v>
      </c>
      <c r="I148" s="82">
        <f t="shared" si="8"/>
        <v>18.347457627118644</v>
      </c>
    </row>
    <row r="149" spans="1:9" x14ac:dyDescent="0.25">
      <c r="A149" t="str">
        <f t="shared" si="6"/>
        <v>H092010Q4</v>
      </c>
      <c r="B149" t="str">
        <f t="shared" si="7"/>
        <v>2010Q4</v>
      </c>
      <c r="C149" s="112" t="s">
        <v>47</v>
      </c>
      <c r="D149" s="112" t="s">
        <v>121</v>
      </c>
      <c r="E149" s="112" t="s">
        <v>464</v>
      </c>
      <c r="F149" s="113">
        <v>146</v>
      </c>
      <c r="G149" s="114">
        <v>10151</v>
      </c>
      <c r="H149" s="112" t="s">
        <v>130</v>
      </c>
      <c r="I149" s="82">
        <f t="shared" si="8"/>
        <v>14.382819426657472</v>
      </c>
    </row>
    <row r="150" spans="1:9" x14ac:dyDescent="0.25">
      <c r="A150" t="str">
        <f t="shared" si="6"/>
        <v>H092011Q1</v>
      </c>
      <c r="B150" t="str">
        <f t="shared" si="7"/>
        <v>2011Q1</v>
      </c>
      <c r="C150" s="112" t="s">
        <v>47</v>
      </c>
      <c r="D150" s="112" t="s">
        <v>123</v>
      </c>
      <c r="E150" s="112" t="s">
        <v>479</v>
      </c>
      <c r="F150" s="113">
        <v>252.2</v>
      </c>
      <c r="G150" s="114">
        <v>9996</v>
      </c>
      <c r="H150" s="112" t="s">
        <v>106</v>
      </c>
      <c r="I150" s="82">
        <f t="shared" si="8"/>
        <v>25.230092036814725</v>
      </c>
    </row>
    <row r="151" spans="1:9" x14ac:dyDescent="0.25">
      <c r="A151" t="str">
        <f t="shared" si="6"/>
        <v>H092011Q2</v>
      </c>
      <c r="B151" t="str">
        <f t="shared" si="7"/>
        <v>2011Q2</v>
      </c>
      <c r="C151" s="112" t="s">
        <v>47</v>
      </c>
      <c r="D151" s="112" t="s">
        <v>123</v>
      </c>
      <c r="E151" s="112" t="s">
        <v>480</v>
      </c>
      <c r="F151" s="113">
        <v>250</v>
      </c>
      <c r="G151" s="114">
        <v>9079</v>
      </c>
      <c r="H151" s="112" t="s">
        <v>106</v>
      </c>
      <c r="I151" s="82">
        <f t="shared" si="8"/>
        <v>27.536072254653597</v>
      </c>
    </row>
    <row r="152" spans="1:9" x14ac:dyDescent="0.25">
      <c r="A152" t="str">
        <f t="shared" si="6"/>
        <v>H092011Q3</v>
      </c>
      <c r="B152" t="str">
        <f t="shared" si="7"/>
        <v>2011Q3</v>
      </c>
      <c r="C152" s="112" t="s">
        <v>47</v>
      </c>
      <c r="D152" s="112" t="s">
        <v>123</v>
      </c>
      <c r="E152" s="112" t="s">
        <v>481</v>
      </c>
      <c r="F152" s="113">
        <v>249.5</v>
      </c>
      <c r="G152" s="114">
        <v>9540</v>
      </c>
      <c r="H152" s="112" t="s">
        <v>106</v>
      </c>
      <c r="I152" s="82">
        <f t="shared" si="8"/>
        <v>26.153039832285117</v>
      </c>
    </row>
    <row r="153" spans="1:9" x14ac:dyDescent="0.25">
      <c r="A153" t="str">
        <f t="shared" si="6"/>
        <v>H092011Q4</v>
      </c>
      <c r="B153" t="str">
        <f t="shared" si="7"/>
        <v>2011Q4</v>
      </c>
      <c r="C153" s="112" t="s">
        <v>47</v>
      </c>
      <c r="D153" s="112" t="s">
        <v>123</v>
      </c>
      <c r="E153" s="112" t="s">
        <v>464</v>
      </c>
      <c r="F153" s="113">
        <v>164</v>
      </c>
      <c r="G153" s="114">
        <v>9506</v>
      </c>
      <c r="H153" s="112" t="s">
        <v>131</v>
      </c>
      <c r="I153" s="82">
        <f t="shared" si="8"/>
        <v>17.252261729434043</v>
      </c>
    </row>
    <row r="154" spans="1:9" x14ac:dyDescent="0.25">
      <c r="A154" t="str">
        <f t="shared" si="6"/>
        <v>H092012Q1</v>
      </c>
      <c r="B154" t="str">
        <f t="shared" si="7"/>
        <v>2012Q1</v>
      </c>
      <c r="C154" s="112" t="s">
        <v>47</v>
      </c>
      <c r="D154" s="112" t="s">
        <v>124</v>
      </c>
      <c r="E154" s="112" t="s">
        <v>479</v>
      </c>
      <c r="F154" s="113">
        <v>220</v>
      </c>
      <c r="G154" s="114">
        <v>9937</v>
      </c>
      <c r="H154" s="112" t="s">
        <v>107</v>
      </c>
      <c r="I154" s="82">
        <f t="shared" si="8"/>
        <v>22.139478715910233</v>
      </c>
    </row>
    <row r="155" spans="1:9" x14ac:dyDescent="0.25">
      <c r="A155" t="str">
        <f t="shared" si="6"/>
        <v>H092012Q2</v>
      </c>
      <c r="B155" t="str">
        <f t="shared" si="7"/>
        <v>2012Q2</v>
      </c>
      <c r="C155" s="112" t="s">
        <v>47</v>
      </c>
      <c r="D155" s="112" t="s">
        <v>124</v>
      </c>
      <c r="E155" s="112" t="s">
        <v>480</v>
      </c>
      <c r="F155" s="113">
        <v>185.2</v>
      </c>
      <c r="G155" s="114">
        <v>9373</v>
      </c>
      <c r="H155" s="112" t="s">
        <v>107</v>
      </c>
      <c r="I155" s="82">
        <f t="shared" si="8"/>
        <v>19.758881894804222</v>
      </c>
    </row>
    <row r="156" spans="1:9" x14ac:dyDescent="0.25">
      <c r="A156" t="str">
        <f t="shared" si="6"/>
        <v>H092012Q3</v>
      </c>
      <c r="B156" t="str">
        <f t="shared" si="7"/>
        <v>2012Q3</v>
      </c>
      <c r="C156" s="112" t="s">
        <v>47</v>
      </c>
      <c r="D156" s="112" t="s">
        <v>124</v>
      </c>
      <c r="E156" s="112" t="s">
        <v>481</v>
      </c>
      <c r="F156" s="113">
        <v>228.6</v>
      </c>
      <c r="G156" s="114">
        <v>9532</v>
      </c>
      <c r="H156" s="112" t="s">
        <v>107</v>
      </c>
      <c r="I156" s="82">
        <f t="shared" si="8"/>
        <v>23.982375157364668</v>
      </c>
    </row>
    <row r="157" spans="1:9" x14ac:dyDescent="0.25">
      <c r="A157" t="str">
        <f t="shared" si="6"/>
        <v>H092012Q4</v>
      </c>
      <c r="B157" t="str">
        <f t="shared" si="7"/>
        <v>2012Q4</v>
      </c>
      <c r="C157" s="112" t="s">
        <v>47</v>
      </c>
      <c r="D157" s="112" t="s">
        <v>124</v>
      </c>
      <c r="E157" s="112" t="s">
        <v>464</v>
      </c>
      <c r="F157" s="113">
        <v>331.4</v>
      </c>
      <c r="G157" s="114">
        <v>9310</v>
      </c>
      <c r="H157" s="112" t="s">
        <v>107</v>
      </c>
      <c r="I157" s="82">
        <f t="shared" si="8"/>
        <v>35.596133190118152</v>
      </c>
    </row>
    <row r="158" spans="1:9" x14ac:dyDescent="0.25">
      <c r="A158" t="str">
        <f t="shared" si="6"/>
        <v>H092013Q1</v>
      </c>
      <c r="B158" t="str">
        <f t="shared" si="7"/>
        <v>2013Q1</v>
      </c>
      <c r="C158" s="112" t="s">
        <v>47</v>
      </c>
      <c r="D158" s="112" t="s">
        <v>125</v>
      </c>
      <c r="E158" s="112" t="s">
        <v>479</v>
      </c>
      <c r="F158" s="113">
        <v>242</v>
      </c>
      <c r="G158" s="114">
        <v>9364</v>
      </c>
      <c r="H158" s="112" t="s">
        <v>107</v>
      </c>
      <c r="I158" s="82">
        <f t="shared" si="8"/>
        <v>25.843656557026911</v>
      </c>
    </row>
    <row r="159" spans="1:9" x14ac:dyDescent="0.25">
      <c r="A159" t="str">
        <f t="shared" si="6"/>
        <v>H092013Q2</v>
      </c>
      <c r="B159" t="str">
        <f t="shared" si="7"/>
        <v>2013Q2</v>
      </c>
      <c r="C159" s="112" t="s">
        <v>47</v>
      </c>
      <c r="D159" s="112" t="s">
        <v>125</v>
      </c>
      <c r="E159" s="112" t="s">
        <v>480</v>
      </c>
      <c r="F159" s="113">
        <v>247.8</v>
      </c>
      <c r="G159" s="114">
        <v>9137</v>
      </c>
      <c r="H159" s="112" t="s">
        <v>107</v>
      </c>
      <c r="I159" s="82">
        <f t="shared" si="8"/>
        <v>27.120499069716537</v>
      </c>
    </row>
    <row r="160" spans="1:9" x14ac:dyDescent="0.25">
      <c r="A160" t="str">
        <f t="shared" si="6"/>
        <v>H092013Q3</v>
      </c>
      <c r="B160" t="str">
        <f t="shared" si="7"/>
        <v>2013Q3</v>
      </c>
      <c r="C160" s="112" t="s">
        <v>47</v>
      </c>
      <c r="D160" s="112" t="s">
        <v>125</v>
      </c>
      <c r="E160" s="112" t="s">
        <v>481</v>
      </c>
      <c r="F160" s="113">
        <v>238</v>
      </c>
      <c r="G160" s="114">
        <v>8109</v>
      </c>
      <c r="H160" s="112" t="s">
        <v>107</v>
      </c>
      <c r="I160" s="82">
        <f t="shared" si="8"/>
        <v>29.350104821802937</v>
      </c>
    </row>
    <row r="161" spans="1:9" x14ac:dyDescent="0.25">
      <c r="A161" t="str">
        <f t="shared" si="6"/>
        <v>H092013Q4</v>
      </c>
      <c r="B161" t="str">
        <f t="shared" si="7"/>
        <v>2013Q4</v>
      </c>
      <c r="C161" s="112" t="s">
        <v>47</v>
      </c>
      <c r="D161" s="112" t="s">
        <v>125</v>
      </c>
      <c r="E161" s="112" t="s">
        <v>464</v>
      </c>
      <c r="F161" s="113">
        <v>179.4</v>
      </c>
      <c r="G161" s="114">
        <v>7115</v>
      </c>
      <c r="H161" s="112" t="s">
        <v>107</v>
      </c>
      <c r="I161" s="82">
        <f t="shared" si="8"/>
        <v>25.214335910049194</v>
      </c>
    </row>
    <row r="162" spans="1:9" x14ac:dyDescent="0.25">
      <c r="A162" t="str">
        <f t="shared" si="6"/>
        <v>H092014Q1</v>
      </c>
      <c r="B162" t="str">
        <f t="shared" si="7"/>
        <v>2014Q1</v>
      </c>
      <c r="C162" s="112" t="s">
        <v>47</v>
      </c>
      <c r="D162" s="112" t="s">
        <v>126</v>
      </c>
      <c r="E162" s="112" t="s">
        <v>479</v>
      </c>
      <c r="F162" s="113">
        <v>319</v>
      </c>
      <c r="G162" s="114">
        <v>8359</v>
      </c>
      <c r="H162" s="112" t="s">
        <v>107</v>
      </c>
      <c r="I162" s="82">
        <f t="shared" si="8"/>
        <v>38.162459624356977</v>
      </c>
    </row>
    <row r="163" spans="1:9" x14ac:dyDescent="0.25">
      <c r="A163" t="str">
        <f t="shared" si="6"/>
        <v>H092014Q2</v>
      </c>
      <c r="B163" t="str">
        <f t="shared" si="7"/>
        <v>2014Q2</v>
      </c>
      <c r="C163" s="112" t="s">
        <v>47</v>
      </c>
      <c r="D163" s="112" t="s">
        <v>126</v>
      </c>
      <c r="E163" s="112" t="s">
        <v>480</v>
      </c>
      <c r="F163" s="113">
        <v>215.4</v>
      </c>
      <c r="G163" s="114">
        <v>7968</v>
      </c>
      <c r="H163" s="112" t="s">
        <v>107</v>
      </c>
      <c r="I163" s="82">
        <f t="shared" si="8"/>
        <v>27.033132530120483</v>
      </c>
    </row>
    <row r="164" spans="1:9" x14ac:dyDescent="0.25">
      <c r="A164" t="str">
        <f t="shared" si="6"/>
        <v>H092014Q3</v>
      </c>
      <c r="B164" t="str">
        <f t="shared" si="7"/>
        <v>2014Q3</v>
      </c>
      <c r="C164" s="112" t="s">
        <v>47</v>
      </c>
      <c r="D164" s="112" t="s">
        <v>126</v>
      </c>
      <c r="E164" s="112" t="s">
        <v>481</v>
      </c>
      <c r="F164" s="113">
        <v>206.8</v>
      </c>
      <c r="G164" s="114">
        <v>10739</v>
      </c>
      <c r="H164" s="112" t="s">
        <v>107</v>
      </c>
      <c r="I164" s="82">
        <f t="shared" si="8"/>
        <v>19.256914051587671</v>
      </c>
    </row>
    <row r="165" spans="1:9" x14ac:dyDescent="0.25">
      <c r="A165" t="str">
        <f t="shared" si="6"/>
        <v>H092014Q4</v>
      </c>
      <c r="B165" t="str">
        <f t="shared" si="7"/>
        <v>2014Q4</v>
      </c>
      <c r="C165" s="112" t="s">
        <v>47</v>
      </c>
      <c r="D165" s="112" t="s">
        <v>126</v>
      </c>
      <c r="E165" s="112" t="s">
        <v>464</v>
      </c>
      <c r="F165" s="113">
        <v>222</v>
      </c>
      <c r="G165" s="114">
        <v>8530</v>
      </c>
      <c r="H165" s="112" t="s">
        <v>107</v>
      </c>
      <c r="I165" s="82">
        <f t="shared" si="8"/>
        <v>26.025791324736222</v>
      </c>
    </row>
    <row r="166" spans="1:9" x14ac:dyDescent="0.25">
      <c r="A166" t="str">
        <f t="shared" si="6"/>
        <v>H092015Q1</v>
      </c>
      <c r="B166" t="str">
        <f t="shared" si="7"/>
        <v>2015Q1</v>
      </c>
      <c r="C166" s="112" t="s">
        <v>47</v>
      </c>
      <c r="D166" s="112" t="s">
        <v>127</v>
      </c>
      <c r="E166" s="112" t="s">
        <v>479</v>
      </c>
      <c r="F166" s="113">
        <v>279.8</v>
      </c>
      <c r="G166" s="114">
        <v>8100</v>
      </c>
      <c r="H166" s="112" t="s">
        <v>107</v>
      </c>
      <c r="I166" s="82">
        <f t="shared" si="8"/>
        <v>34.543209876543209</v>
      </c>
    </row>
    <row r="167" spans="1:9" x14ac:dyDescent="0.25">
      <c r="A167" t="str">
        <f t="shared" si="6"/>
        <v>H092015Q2</v>
      </c>
      <c r="B167" t="str">
        <f t="shared" si="7"/>
        <v>2015Q2</v>
      </c>
      <c r="C167" s="112" t="s">
        <v>47</v>
      </c>
      <c r="D167" s="112" t="s">
        <v>127</v>
      </c>
      <c r="E167" s="112" t="s">
        <v>480</v>
      </c>
      <c r="F167" s="113">
        <v>258</v>
      </c>
      <c r="G167" s="114">
        <v>7492</v>
      </c>
      <c r="H167" s="112" t="s">
        <v>107</v>
      </c>
      <c r="I167" s="82">
        <f t="shared" si="8"/>
        <v>34.436732514682326</v>
      </c>
    </row>
    <row r="168" spans="1:9" x14ac:dyDescent="0.25">
      <c r="A168" t="str">
        <f t="shared" si="6"/>
        <v>H092015Q3</v>
      </c>
      <c r="B168" t="str">
        <f t="shared" si="7"/>
        <v>2015Q3</v>
      </c>
      <c r="C168" s="112" t="s">
        <v>47</v>
      </c>
      <c r="D168" s="112" t="s">
        <v>127</v>
      </c>
      <c r="E168" s="112" t="s">
        <v>481</v>
      </c>
      <c r="F168" s="113">
        <v>259</v>
      </c>
      <c r="G168" s="114">
        <v>7732</v>
      </c>
      <c r="H168" s="112" t="s">
        <v>107</v>
      </c>
      <c r="I168" s="82">
        <f t="shared" si="8"/>
        <v>33.497154681841693</v>
      </c>
    </row>
    <row r="169" spans="1:9" x14ac:dyDescent="0.25">
      <c r="A169" t="str">
        <f t="shared" si="6"/>
        <v>H092015Q4</v>
      </c>
      <c r="B169" t="str">
        <f t="shared" si="7"/>
        <v>2015Q4</v>
      </c>
      <c r="C169" s="112" t="s">
        <v>47</v>
      </c>
      <c r="D169" s="112" t="s">
        <v>127</v>
      </c>
      <c r="E169" s="112" t="s">
        <v>464</v>
      </c>
      <c r="F169" s="113">
        <v>861</v>
      </c>
      <c r="G169" s="114">
        <v>8406</v>
      </c>
      <c r="H169" s="112" t="s">
        <v>107</v>
      </c>
      <c r="I169" s="82">
        <f t="shared" si="8"/>
        <v>102.42683797287653</v>
      </c>
    </row>
    <row r="170" spans="1:9" x14ac:dyDescent="0.25">
      <c r="A170" t="str">
        <f t="shared" si="6"/>
        <v>H092016Q1</v>
      </c>
      <c r="B170" t="str">
        <f t="shared" si="7"/>
        <v>2016Q1</v>
      </c>
      <c r="C170" s="112" t="s">
        <v>47</v>
      </c>
      <c r="D170" s="112" t="s">
        <v>428</v>
      </c>
      <c r="E170" s="112" t="s">
        <v>479</v>
      </c>
      <c r="F170" s="113">
        <v>299.60000000000002</v>
      </c>
      <c r="G170" s="114">
        <v>9180</v>
      </c>
      <c r="H170" s="112" t="s">
        <v>107</v>
      </c>
      <c r="I170" s="82">
        <f t="shared" si="8"/>
        <v>32.636165577342048</v>
      </c>
    </row>
    <row r="171" spans="1:9" x14ac:dyDescent="0.25">
      <c r="A171" t="str">
        <f t="shared" si="6"/>
        <v>H092016Q3</v>
      </c>
      <c r="B171" t="str">
        <f t="shared" si="7"/>
        <v>2016Q3</v>
      </c>
      <c r="C171" s="112" t="s">
        <v>47</v>
      </c>
      <c r="D171" s="112" t="s">
        <v>428</v>
      </c>
      <c r="E171" s="112" t="s">
        <v>481</v>
      </c>
      <c r="F171" s="113">
        <v>205</v>
      </c>
      <c r="G171" s="114">
        <v>8135</v>
      </c>
      <c r="H171" s="112" t="s">
        <v>107</v>
      </c>
      <c r="I171" s="82">
        <f t="shared" si="8"/>
        <v>25.199754148740013</v>
      </c>
    </row>
    <row r="172" spans="1:9" x14ac:dyDescent="0.25">
      <c r="A172" t="str">
        <f t="shared" si="6"/>
        <v>H092016Q4</v>
      </c>
      <c r="B172" t="str">
        <f t="shared" si="7"/>
        <v>2016Q4</v>
      </c>
      <c r="C172" s="112" t="s">
        <v>47</v>
      </c>
      <c r="D172" s="112" t="s">
        <v>428</v>
      </c>
      <c r="E172" s="112" t="s">
        <v>464</v>
      </c>
      <c r="F172" s="113">
        <v>181</v>
      </c>
      <c r="G172" s="114">
        <v>8825</v>
      </c>
      <c r="H172" s="112" t="s">
        <v>107</v>
      </c>
      <c r="I172" s="82">
        <f t="shared" si="8"/>
        <v>20.509915014164307</v>
      </c>
    </row>
    <row r="173" spans="1:9" x14ac:dyDescent="0.25">
      <c r="A173" t="str">
        <f t="shared" si="6"/>
        <v>H092017Q1</v>
      </c>
      <c r="B173" t="str">
        <f t="shared" si="7"/>
        <v>2017Q1</v>
      </c>
      <c r="C173" s="112" t="s">
        <v>47</v>
      </c>
      <c r="D173" s="112" t="s">
        <v>447</v>
      </c>
      <c r="E173" s="112" t="s">
        <v>479</v>
      </c>
      <c r="F173" s="113">
        <v>255</v>
      </c>
      <c r="G173" s="114">
        <v>9695</v>
      </c>
      <c r="H173" s="112" t="s">
        <v>107</v>
      </c>
      <c r="I173" s="82">
        <f t="shared" si="8"/>
        <v>26.30221763795771</v>
      </c>
    </row>
    <row r="174" spans="1:9" x14ac:dyDescent="0.25">
      <c r="A174" t="str">
        <f t="shared" si="6"/>
        <v>H092017Q2</v>
      </c>
      <c r="B174" t="str">
        <f t="shared" si="7"/>
        <v>2017Q2</v>
      </c>
      <c r="C174" s="112" t="s">
        <v>47</v>
      </c>
      <c r="D174" s="112" t="s">
        <v>447</v>
      </c>
      <c r="E174" s="112" t="s">
        <v>480</v>
      </c>
      <c r="F174" s="113">
        <v>225</v>
      </c>
      <c r="G174" s="114">
        <v>9081</v>
      </c>
      <c r="H174" s="112" t="s">
        <v>107</v>
      </c>
      <c r="I174" s="82">
        <f t="shared" si="8"/>
        <v>24.777006937561943</v>
      </c>
    </row>
    <row r="175" spans="1:9" x14ac:dyDescent="0.25">
      <c r="A175" t="str">
        <f t="shared" si="6"/>
        <v>H092017Q3</v>
      </c>
      <c r="B175" t="str">
        <f t="shared" si="7"/>
        <v>2017Q3</v>
      </c>
      <c r="C175" s="112" t="s">
        <v>47</v>
      </c>
      <c r="D175" s="112" t="s">
        <v>447</v>
      </c>
      <c r="E175" s="112" t="s">
        <v>481</v>
      </c>
      <c r="F175" s="113">
        <v>275</v>
      </c>
      <c r="G175" s="114">
        <v>8066</v>
      </c>
      <c r="H175" s="112" t="s">
        <v>107</v>
      </c>
      <c r="I175" s="82">
        <f t="shared" si="8"/>
        <v>34.093726754277213</v>
      </c>
    </row>
    <row r="176" spans="1:9" x14ac:dyDescent="0.25">
      <c r="A176" t="str">
        <f t="shared" si="6"/>
        <v>H092017Q4</v>
      </c>
      <c r="B176" t="str">
        <f t="shared" si="7"/>
        <v>2017Q4</v>
      </c>
      <c r="C176" s="112" t="s">
        <v>47</v>
      </c>
      <c r="D176" s="112" t="s">
        <v>447</v>
      </c>
      <c r="E176" s="112" t="s">
        <v>464</v>
      </c>
      <c r="F176" s="113">
        <v>221.6</v>
      </c>
      <c r="G176" s="114">
        <v>9819</v>
      </c>
      <c r="H176" s="112" t="s">
        <v>107</v>
      </c>
      <c r="I176" s="82">
        <f t="shared" si="8"/>
        <v>22.568489662898461</v>
      </c>
    </row>
    <row r="177" spans="1:9" x14ac:dyDescent="0.25">
      <c r="A177" t="str">
        <f t="shared" si="6"/>
        <v>H092018Q1</v>
      </c>
      <c r="B177" t="str">
        <f t="shared" si="7"/>
        <v>2018Q1</v>
      </c>
      <c r="C177" s="112" t="s">
        <v>47</v>
      </c>
      <c r="D177" s="112" t="s">
        <v>456</v>
      </c>
      <c r="E177" s="112" t="s">
        <v>479</v>
      </c>
      <c r="F177" s="113">
        <v>254.6</v>
      </c>
      <c r="G177" s="114">
        <v>10037</v>
      </c>
      <c r="H177" s="112" t="s">
        <v>107</v>
      </c>
      <c r="I177" s="82">
        <f t="shared" si="8"/>
        <v>25.366145262528644</v>
      </c>
    </row>
    <row r="178" spans="1:9" x14ac:dyDescent="0.25">
      <c r="A178" t="str">
        <f t="shared" si="6"/>
        <v>H092018Q2</v>
      </c>
      <c r="B178" t="str">
        <f t="shared" si="7"/>
        <v>2018Q2</v>
      </c>
      <c r="C178" s="112" t="s">
        <v>47</v>
      </c>
      <c r="D178" s="112" t="s">
        <v>456</v>
      </c>
      <c r="E178" s="112" t="s">
        <v>480</v>
      </c>
      <c r="F178" s="113">
        <v>232</v>
      </c>
      <c r="G178" s="114">
        <v>9747</v>
      </c>
      <c r="H178" s="112" t="s">
        <v>107</v>
      </c>
      <c r="I178" s="82">
        <f t="shared" si="8"/>
        <v>23.8021955473479</v>
      </c>
    </row>
    <row r="179" spans="1:9" x14ac:dyDescent="0.25">
      <c r="A179" t="str">
        <f t="shared" si="6"/>
        <v>H092018Q3</v>
      </c>
      <c r="B179" t="str">
        <f t="shared" si="7"/>
        <v>2018Q3</v>
      </c>
      <c r="C179" s="112" t="s">
        <v>47</v>
      </c>
      <c r="D179" s="112" t="s">
        <v>456</v>
      </c>
      <c r="E179" s="112" t="s">
        <v>481</v>
      </c>
      <c r="F179" s="113">
        <v>228</v>
      </c>
      <c r="G179" s="114">
        <v>9330</v>
      </c>
      <c r="H179" s="112" t="s">
        <v>107</v>
      </c>
      <c r="I179" s="82">
        <f t="shared" si="8"/>
        <v>24.437299035369776</v>
      </c>
    </row>
    <row r="180" spans="1:9" x14ac:dyDescent="0.25">
      <c r="A180" t="str">
        <f t="shared" si="6"/>
        <v>H092018Q4</v>
      </c>
      <c r="B180" t="str">
        <f t="shared" si="7"/>
        <v>2018Q4</v>
      </c>
      <c r="C180" s="112" t="s">
        <v>47</v>
      </c>
      <c r="D180" s="112" t="s">
        <v>456</v>
      </c>
      <c r="E180" s="112" t="s">
        <v>464</v>
      </c>
      <c r="F180" s="113">
        <v>283.2</v>
      </c>
      <c r="G180" s="114">
        <v>9954</v>
      </c>
      <c r="H180" s="112" t="s">
        <v>107</v>
      </c>
      <c r="I180" s="82">
        <f t="shared" si="8"/>
        <v>28.450874020494275</v>
      </c>
    </row>
    <row r="181" spans="1:9" x14ac:dyDescent="0.25">
      <c r="A181" t="str">
        <f t="shared" si="6"/>
        <v>H092019Q1</v>
      </c>
      <c r="B181" t="str">
        <f t="shared" si="7"/>
        <v>2019Q1</v>
      </c>
      <c r="C181" s="112" t="s">
        <v>47</v>
      </c>
      <c r="D181" s="112" t="s">
        <v>478</v>
      </c>
      <c r="E181" s="112" t="s">
        <v>479</v>
      </c>
      <c r="F181" s="113">
        <v>197.6</v>
      </c>
      <c r="G181" s="114">
        <v>10280</v>
      </c>
      <c r="H181" s="112" t="s">
        <v>107</v>
      </c>
      <c r="I181" s="82">
        <f t="shared" si="8"/>
        <v>19.221789883268482</v>
      </c>
    </row>
    <row r="182" spans="1:9" x14ac:dyDescent="0.25">
      <c r="A182" t="str">
        <f t="shared" si="6"/>
        <v>H092019Q2</v>
      </c>
      <c r="B182" t="str">
        <f t="shared" si="7"/>
        <v>2019Q2</v>
      </c>
      <c r="C182" s="112" t="s">
        <v>47</v>
      </c>
      <c r="D182" s="112" t="s">
        <v>478</v>
      </c>
      <c r="E182" s="112" t="s">
        <v>480</v>
      </c>
      <c r="F182" s="113">
        <v>229</v>
      </c>
      <c r="G182" s="114">
        <v>10247</v>
      </c>
      <c r="H182" s="112" t="s">
        <v>107</v>
      </c>
      <c r="I182" s="82">
        <f t="shared" si="8"/>
        <v>22.348004293939688</v>
      </c>
    </row>
    <row r="183" spans="1:9" x14ac:dyDescent="0.25">
      <c r="A183" t="str">
        <f t="shared" si="6"/>
        <v>H102008Q1</v>
      </c>
      <c r="B183" t="str">
        <f t="shared" si="7"/>
        <v>2008Q1</v>
      </c>
      <c r="C183" s="112" t="s">
        <v>48</v>
      </c>
      <c r="D183" s="112" t="s">
        <v>187</v>
      </c>
      <c r="E183" s="112" t="s">
        <v>479</v>
      </c>
      <c r="F183" s="113">
        <v>1002</v>
      </c>
      <c r="G183" s="114">
        <v>48500</v>
      </c>
      <c r="H183" s="112" t="s">
        <v>120</v>
      </c>
      <c r="I183" s="82">
        <f t="shared" si="8"/>
        <v>20.659793814432987</v>
      </c>
    </row>
    <row r="184" spans="1:9" x14ac:dyDescent="0.25">
      <c r="A184" t="str">
        <f t="shared" si="6"/>
        <v>H102008Q2</v>
      </c>
      <c r="B184" t="str">
        <f t="shared" si="7"/>
        <v>2008Q2</v>
      </c>
      <c r="C184" s="112" t="s">
        <v>48</v>
      </c>
      <c r="D184" s="112" t="s">
        <v>187</v>
      </c>
      <c r="E184" s="112" t="s">
        <v>480</v>
      </c>
      <c r="F184" s="113">
        <v>1156</v>
      </c>
      <c r="G184" s="114">
        <v>45285</v>
      </c>
      <c r="H184" s="112" t="s">
        <v>120</v>
      </c>
      <c r="I184" s="82">
        <f t="shared" si="8"/>
        <v>25.52721651761069</v>
      </c>
    </row>
    <row r="185" spans="1:9" x14ac:dyDescent="0.25">
      <c r="A185" t="str">
        <f t="shared" si="6"/>
        <v>H102008Q3</v>
      </c>
      <c r="B185" t="str">
        <f t="shared" si="7"/>
        <v>2008Q3</v>
      </c>
      <c r="C185" s="112" t="s">
        <v>48</v>
      </c>
      <c r="D185" s="112" t="s">
        <v>187</v>
      </c>
      <c r="E185" s="112" t="s">
        <v>481</v>
      </c>
      <c r="F185" s="113">
        <v>1112</v>
      </c>
      <c r="G185" s="114">
        <v>37802</v>
      </c>
      <c r="H185" s="112" t="s">
        <v>120</v>
      </c>
      <c r="I185" s="82">
        <f t="shared" si="8"/>
        <v>29.416432992963337</v>
      </c>
    </row>
    <row r="186" spans="1:9" x14ac:dyDescent="0.25">
      <c r="A186" t="str">
        <f t="shared" si="6"/>
        <v>H102008Q4</v>
      </c>
      <c r="B186" t="str">
        <f t="shared" si="7"/>
        <v>2008Q4</v>
      </c>
      <c r="C186" s="112" t="s">
        <v>48</v>
      </c>
      <c r="D186" s="112" t="s">
        <v>187</v>
      </c>
      <c r="E186" s="112" t="s">
        <v>464</v>
      </c>
      <c r="F186" s="113">
        <v>1739.2</v>
      </c>
      <c r="G186" s="114">
        <v>38895</v>
      </c>
      <c r="H186" s="112" t="s">
        <v>120</v>
      </c>
      <c r="I186" s="82">
        <f t="shared" si="8"/>
        <v>44.715259030723743</v>
      </c>
    </row>
    <row r="187" spans="1:9" x14ac:dyDescent="0.25">
      <c r="A187" t="str">
        <f t="shared" si="6"/>
        <v>H102009Q1</v>
      </c>
      <c r="B187" t="str">
        <f t="shared" si="7"/>
        <v>2009Q1</v>
      </c>
      <c r="C187" s="112" t="s">
        <v>48</v>
      </c>
      <c r="D187" s="112" t="s">
        <v>119</v>
      </c>
      <c r="E187" s="112" t="s">
        <v>479</v>
      </c>
      <c r="F187" s="113">
        <v>911</v>
      </c>
      <c r="G187" s="114">
        <v>48049</v>
      </c>
      <c r="H187" s="112" t="s">
        <v>106</v>
      </c>
      <c r="I187" s="82">
        <f t="shared" si="8"/>
        <v>18.959811858727548</v>
      </c>
    </row>
    <row r="188" spans="1:9" x14ac:dyDescent="0.25">
      <c r="A188" t="str">
        <f t="shared" si="6"/>
        <v>H102009Q2</v>
      </c>
      <c r="B188" t="str">
        <f t="shared" si="7"/>
        <v>2009Q2</v>
      </c>
      <c r="C188" s="112" t="s">
        <v>48</v>
      </c>
      <c r="D188" s="112" t="s">
        <v>119</v>
      </c>
      <c r="E188" s="112" t="s">
        <v>480</v>
      </c>
      <c r="F188" s="113">
        <v>746</v>
      </c>
      <c r="G188" s="114">
        <v>49807</v>
      </c>
      <c r="H188" s="112" t="s">
        <v>106</v>
      </c>
      <c r="I188" s="82">
        <f t="shared" si="8"/>
        <v>14.977814363442889</v>
      </c>
    </row>
    <row r="189" spans="1:9" x14ac:dyDescent="0.25">
      <c r="A189" t="str">
        <f t="shared" si="6"/>
        <v>H102009Q3</v>
      </c>
      <c r="B189" t="str">
        <f t="shared" si="7"/>
        <v>2009Q3</v>
      </c>
      <c r="C189" s="112" t="s">
        <v>48</v>
      </c>
      <c r="D189" s="112" t="s">
        <v>119</v>
      </c>
      <c r="E189" s="112" t="s">
        <v>481</v>
      </c>
      <c r="F189" s="113">
        <v>1747</v>
      </c>
      <c r="G189" s="114">
        <v>50241</v>
      </c>
      <c r="H189" s="112" t="s">
        <v>120</v>
      </c>
      <c r="I189" s="82">
        <f t="shared" si="8"/>
        <v>34.772397046237138</v>
      </c>
    </row>
    <row r="190" spans="1:9" x14ac:dyDescent="0.25">
      <c r="A190" t="str">
        <f t="shared" si="6"/>
        <v>H102009Q4</v>
      </c>
      <c r="B190" t="str">
        <f t="shared" si="7"/>
        <v>2009Q4</v>
      </c>
      <c r="C190" s="112" t="s">
        <v>48</v>
      </c>
      <c r="D190" s="112" t="s">
        <v>119</v>
      </c>
      <c r="E190" s="112" t="s">
        <v>464</v>
      </c>
      <c r="F190" s="113">
        <v>1040</v>
      </c>
      <c r="G190" s="114">
        <v>50867</v>
      </c>
      <c r="H190" s="112" t="s">
        <v>120</v>
      </c>
      <c r="I190" s="82">
        <f t="shared" si="8"/>
        <v>20.445475455599901</v>
      </c>
    </row>
    <row r="191" spans="1:9" x14ac:dyDescent="0.25">
      <c r="A191" t="str">
        <f t="shared" si="6"/>
        <v>H102010Q1</v>
      </c>
      <c r="B191" t="str">
        <f t="shared" si="7"/>
        <v>2010Q1</v>
      </c>
      <c r="C191" s="112" t="s">
        <v>48</v>
      </c>
      <c r="D191" s="112" t="s">
        <v>121</v>
      </c>
      <c r="E191" s="112" t="s">
        <v>479</v>
      </c>
      <c r="F191" s="113">
        <v>1044</v>
      </c>
      <c r="G191" s="114">
        <v>50880</v>
      </c>
      <c r="H191" s="112" t="s">
        <v>106</v>
      </c>
      <c r="I191" s="82">
        <f t="shared" si="8"/>
        <v>20.518867924528301</v>
      </c>
    </row>
    <row r="192" spans="1:9" x14ac:dyDescent="0.25">
      <c r="A192" t="str">
        <f t="shared" si="6"/>
        <v>H102010Q2</v>
      </c>
      <c r="B192" t="str">
        <f t="shared" si="7"/>
        <v>2010Q2</v>
      </c>
      <c r="C192" s="112" t="s">
        <v>48</v>
      </c>
      <c r="D192" s="112" t="s">
        <v>121</v>
      </c>
      <c r="E192" s="112" t="s">
        <v>480</v>
      </c>
      <c r="F192" s="113">
        <v>1186</v>
      </c>
      <c r="G192" s="114">
        <v>51984</v>
      </c>
      <c r="H192" s="112" t="s">
        <v>106</v>
      </c>
      <c r="I192" s="82">
        <f t="shared" si="8"/>
        <v>22.814712219144354</v>
      </c>
    </row>
    <row r="193" spans="1:9" x14ac:dyDescent="0.25">
      <c r="A193" t="str">
        <f t="shared" si="6"/>
        <v>H102010Q3</v>
      </c>
      <c r="B193" t="str">
        <f t="shared" si="7"/>
        <v>2010Q3</v>
      </c>
      <c r="C193" s="112" t="s">
        <v>48</v>
      </c>
      <c r="D193" s="112" t="s">
        <v>121</v>
      </c>
      <c r="E193" s="112" t="s">
        <v>481</v>
      </c>
      <c r="F193" s="113">
        <v>970</v>
      </c>
      <c r="G193" s="114">
        <v>47901</v>
      </c>
      <c r="H193" s="112" t="s">
        <v>106</v>
      </c>
      <c r="I193" s="82">
        <f t="shared" si="8"/>
        <v>20.250099162856724</v>
      </c>
    </row>
    <row r="194" spans="1:9" x14ac:dyDescent="0.25">
      <c r="A194" t="str">
        <f t="shared" si="6"/>
        <v>H102010Q4</v>
      </c>
      <c r="B194" t="str">
        <f t="shared" si="7"/>
        <v>2010Q4</v>
      </c>
      <c r="C194" s="112" t="s">
        <v>48</v>
      </c>
      <c r="D194" s="112" t="s">
        <v>121</v>
      </c>
      <c r="E194" s="112" t="s">
        <v>464</v>
      </c>
      <c r="F194" s="113">
        <v>850</v>
      </c>
      <c r="G194" s="114">
        <v>46427</v>
      </c>
      <c r="H194" s="112" t="s">
        <v>106</v>
      </c>
      <c r="I194" s="82">
        <f t="shared" si="8"/>
        <v>18.30831197363603</v>
      </c>
    </row>
    <row r="195" spans="1:9" x14ac:dyDescent="0.25">
      <c r="A195" t="str">
        <f t="shared" ref="A195:A258" si="9">C195&amp;D195&amp;"Q"&amp;E195</f>
        <v>H102011Q1</v>
      </c>
      <c r="B195" t="str">
        <f t="shared" ref="B195:B258" si="10">D195&amp;"Q"&amp;E195</f>
        <v>2011Q1</v>
      </c>
      <c r="C195" s="112" t="s">
        <v>48</v>
      </c>
      <c r="D195" s="112" t="s">
        <v>123</v>
      </c>
      <c r="E195" s="112" t="s">
        <v>479</v>
      </c>
      <c r="F195" s="113">
        <v>1056</v>
      </c>
      <c r="G195" s="114">
        <v>46636</v>
      </c>
      <c r="H195" s="112" t="s">
        <v>106</v>
      </c>
      <c r="I195" s="82">
        <f t="shared" ref="I195:I258" si="11">F195/G195*1000</f>
        <v>22.643451410927181</v>
      </c>
    </row>
    <row r="196" spans="1:9" x14ac:dyDescent="0.25">
      <c r="A196" t="str">
        <f t="shared" si="9"/>
        <v>H102011Q2</v>
      </c>
      <c r="B196" t="str">
        <f t="shared" si="10"/>
        <v>2011Q2</v>
      </c>
      <c r="C196" s="112" t="s">
        <v>48</v>
      </c>
      <c r="D196" s="112" t="s">
        <v>123</v>
      </c>
      <c r="E196" s="112" t="s">
        <v>480</v>
      </c>
      <c r="F196" s="113">
        <v>888</v>
      </c>
      <c r="G196" s="114">
        <v>47019</v>
      </c>
      <c r="H196" s="112" t="s">
        <v>106</v>
      </c>
      <c r="I196" s="82">
        <f t="shared" si="11"/>
        <v>18.885982262489634</v>
      </c>
    </row>
    <row r="197" spans="1:9" x14ac:dyDescent="0.25">
      <c r="A197" t="str">
        <f t="shared" si="9"/>
        <v>H102011Q3</v>
      </c>
      <c r="B197" t="str">
        <f t="shared" si="10"/>
        <v>2011Q3</v>
      </c>
      <c r="C197" s="112" t="s">
        <v>48</v>
      </c>
      <c r="D197" s="112" t="s">
        <v>123</v>
      </c>
      <c r="E197" s="112" t="s">
        <v>481</v>
      </c>
      <c r="F197" s="113">
        <v>1126</v>
      </c>
      <c r="G197" s="114">
        <v>47221</v>
      </c>
      <c r="H197" s="112" t="s">
        <v>106</v>
      </c>
      <c r="I197" s="82">
        <f t="shared" si="11"/>
        <v>23.845323055420256</v>
      </c>
    </row>
    <row r="198" spans="1:9" x14ac:dyDescent="0.25">
      <c r="A198" t="str">
        <f t="shared" si="9"/>
        <v>H102011Q4</v>
      </c>
      <c r="B198" t="str">
        <f t="shared" si="10"/>
        <v>2011Q4</v>
      </c>
      <c r="C198" s="112" t="s">
        <v>48</v>
      </c>
      <c r="D198" s="112" t="s">
        <v>123</v>
      </c>
      <c r="E198" s="112" t="s">
        <v>464</v>
      </c>
      <c r="F198" s="113">
        <v>948</v>
      </c>
      <c r="G198" s="114">
        <v>47786</v>
      </c>
      <c r="H198" s="112" t="s">
        <v>106</v>
      </c>
      <c r="I198" s="82">
        <f t="shared" si="11"/>
        <v>19.838446406897418</v>
      </c>
    </row>
    <row r="199" spans="1:9" x14ac:dyDescent="0.25">
      <c r="A199" t="str">
        <f t="shared" si="9"/>
        <v>H102012Q1</v>
      </c>
      <c r="B199" t="str">
        <f t="shared" si="10"/>
        <v>2012Q1</v>
      </c>
      <c r="C199" s="112" t="s">
        <v>48</v>
      </c>
      <c r="D199" s="112" t="s">
        <v>124</v>
      </c>
      <c r="E199" s="112" t="s">
        <v>479</v>
      </c>
      <c r="F199" s="113">
        <v>1210</v>
      </c>
      <c r="G199" s="114">
        <v>48368</v>
      </c>
      <c r="H199" s="112" t="s">
        <v>106</v>
      </c>
      <c r="I199" s="82">
        <f t="shared" si="11"/>
        <v>25.016539861065169</v>
      </c>
    </row>
    <row r="200" spans="1:9" x14ac:dyDescent="0.25">
      <c r="A200" t="str">
        <f t="shared" si="9"/>
        <v>H102012Q2</v>
      </c>
      <c r="B200" t="str">
        <f t="shared" si="10"/>
        <v>2012Q2</v>
      </c>
      <c r="C200" s="112" t="s">
        <v>48</v>
      </c>
      <c r="D200" s="112" t="s">
        <v>124</v>
      </c>
      <c r="E200" s="112" t="s">
        <v>480</v>
      </c>
      <c r="F200" s="113">
        <v>906</v>
      </c>
      <c r="G200" s="114">
        <v>47711</v>
      </c>
      <c r="H200" s="112" t="s">
        <v>106</v>
      </c>
      <c r="I200" s="82">
        <f t="shared" si="11"/>
        <v>18.989331600679087</v>
      </c>
    </row>
    <row r="201" spans="1:9" x14ac:dyDescent="0.25">
      <c r="A201" t="str">
        <f t="shared" si="9"/>
        <v>H102012Q3</v>
      </c>
      <c r="B201" t="str">
        <f t="shared" si="10"/>
        <v>2012Q3</v>
      </c>
      <c r="C201" s="112" t="s">
        <v>48</v>
      </c>
      <c r="D201" s="112" t="s">
        <v>124</v>
      </c>
      <c r="E201" s="112" t="s">
        <v>481</v>
      </c>
      <c r="F201" s="113">
        <v>842</v>
      </c>
      <c r="G201" s="114">
        <v>47703</v>
      </c>
      <c r="H201" s="112" t="s">
        <v>106</v>
      </c>
      <c r="I201" s="82">
        <f t="shared" si="11"/>
        <v>17.65088149592269</v>
      </c>
    </row>
    <row r="202" spans="1:9" x14ac:dyDescent="0.25">
      <c r="A202" t="str">
        <f t="shared" si="9"/>
        <v>H102012Q4</v>
      </c>
      <c r="B202" t="str">
        <f t="shared" si="10"/>
        <v>2012Q4</v>
      </c>
      <c r="C202" s="112" t="s">
        <v>48</v>
      </c>
      <c r="D202" s="112" t="s">
        <v>124</v>
      </c>
      <c r="E202" s="112" t="s">
        <v>464</v>
      </c>
      <c r="F202" s="113">
        <v>1170</v>
      </c>
      <c r="G202" s="114">
        <v>47019</v>
      </c>
      <c r="H202" s="112" t="s">
        <v>106</v>
      </c>
      <c r="I202" s="82">
        <f t="shared" si="11"/>
        <v>24.88355771071269</v>
      </c>
    </row>
    <row r="203" spans="1:9" x14ac:dyDescent="0.25">
      <c r="A203" t="str">
        <f t="shared" si="9"/>
        <v>H102013Q1</v>
      </c>
      <c r="B203" t="str">
        <f t="shared" si="10"/>
        <v>2013Q1</v>
      </c>
      <c r="C203" s="112" t="s">
        <v>48</v>
      </c>
      <c r="D203" s="112" t="s">
        <v>125</v>
      </c>
      <c r="E203" s="112" t="s">
        <v>479</v>
      </c>
      <c r="F203" s="113">
        <v>1158</v>
      </c>
      <c r="G203" s="114">
        <v>49268</v>
      </c>
      <c r="H203" s="112" t="s">
        <v>106</v>
      </c>
      <c r="I203" s="82">
        <f t="shared" si="11"/>
        <v>23.504100024356578</v>
      </c>
    </row>
    <row r="204" spans="1:9" x14ac:dyDescent="0.25">
      <c r="A204" t="str">
        <f t="shared" si="9"/>
        <v>H102013Q2</v>
      </c>
      <c r="B204" t="str">
        <f t="shared" si="10"/>
        <v>2013Q2</v>
      </c>
      <c r="C204" s="112" t="s">
        <v>48</v>
      </c>
      <c r="D204" s="112" t="s">
        <v>125</v>
      </c>
      <c r="E204" s="112" t="s">
        <v>480</v>
      </c>
      <c r="F204" s="113">
        <v>972</v>
      </c>
      <c r="G204" s="114">
        <v>49029</v>
      </c>
      <c r="H204" s="112" t="s">
        <v>106</v>
      </c>
      <c r="I204" s="82">
        <f t="shared" si="11"/>
        <v>19.82500152970691</v>
      </c>
    </row>
    <row r="205" spans="1:9" x14ac:dyDescent="0.25">
      <c r="A205" t="str">
        <f t="shared" si="9"/>
        <v>H102013Q3</v>
      </c>
      <c r="B205" t="str">
        <f t="shared" si="10"/>
        <v>2013Q3</v>
      </c>
      <c r="C205" s="112" t="s">
        <v>48</v>
      </c>
      <c r="D205" s="112" t="s">
        <v>125</v>
      </c>
      <c r="E205" s="112" t="s">
        <v>481</v>
      </c>
      <c r="F205" s="113">
        <v>948</v>
      </c>
      <c r="G205" s="114">
        <v>46718</v>
      </c>
      <c r="H205" s="112" t="s">
        <v>106</v>
      </c>
      <c r="I205" s="82">
        <f t="shared" si="11"/>
        <v>20.291964553277111</v>
      </c>
    </row>
    <row r="206" spans="1:9" x14ac:dyDescent="0.25">
      <c r="A206" t="str">
        <f t="shared" si="9"/>
        <v>H102013Q4</v>
      </c>
      <c r="B206" t="str">
        <f t="shared" si="10"/>
        <v>2013Q4</v>
      </c>
      <c r="C206" s="112" t="s">
        <v>48</v>
      </c>
      <c r="D206" s="112" t="s">
        <v>125</v>
      </c>
      <c r="E206" s="112" t="s">
        <v>464</v>
      </c>
      <c r="F206" s="113">
        <v>1152</v>
      </c>
      <c r="G206" s="114">
        <v>47312</v>
      </c>
      <c r="H206" s="112" t="s">
        <v>106</v>
      </c>
      <c r="I206" s="82">
        <f t="shared" si="11"/>
        <v>24.34900236726412</v>
      </c>
    </row>
    <row r="207" spans="1:9" x14ac:dyDescent="0.25">
      <c r="A207" t="str">
        <f t="shared" si="9"/>
        <v>H102014Q1</v>
      </c>
      <c r="B207" t="str">
        <f t="shared" si="10"/>
        <v>2014Q1</v>
      </c>
      <c r="C207" s="112" t="s">
        <v>48</v>
      </c>
      <c r="D207" s="112" t="s">
        <v>126</v>
      </c>
      <c r="E207" s="112" t="s">
        <v>479</v>
      </c>
      <c r="F207" s="113">
        <v>1200</v>
      </c>
      <c r="G207" s="114">
        <v>50376</v>
      </c>
      <c r="H207" s="112" t="s">
        <v>106</v>
      </c>
      <c r="I207" s="82">
        <f t="shared" si="11"/>
        <v>23.820867079561697</v>
      </c>
    </row>
    <row r="208" spans="1:9" x14ac:dyDescent="0.25">
      <c r="A208" t="str">
        <f t="shared" si="9"/>
        <v>H102014Q2</v>
      </c>
      <c r="B208" t="str">
        <f t="shared" si="10"/>
        <v>2014Q2</v>
      </c>
      <c r="C208" s="112" t="s">
        <v>48</v>
      </c>
      <c r="D208" s="112" t="s">
        <v>126</v>
      </c>
      <c r="E208" s="112" t="s">
        <v>480</v>
      </c>
      <c r="F208" s="113">
        <v>744</v>
      </c>
      <c r="G208" s="114">
        <v>48726</v>
      </c>
      <c r="H208" s="112" t="s">
        <v>106</v>
      </c>
      <c r="I208" s="82">
        <f t="shared" si="11"/>
        <v>15.269055535032631</v>
      </c>
    </row>
    <row r="209" spans="1:9" x14ac:dyDescent="0.25">
      <c r="A209" t="str">
        <f t="shared" si="9"/>
        <v>H102014Q3</v>
      </c>
      <c r="B209" t="str">
        <f t="shared" si="10"/>
        <v>2014Q3</v>
      </c>
      <c r="C209" s="112" t="s">
        <v>48</v>
      </c>
      <c r="D209" s="112" t="s">
        <v>126</v>
      </c>
      <c r="E209" s="112" t="s">
        <v>481</v>
      </c>
      <c r="F209" s="113">
        <v>1302</v>
      </c>
      <c r="G209" s="114">
        <v>49540</v>
      </c>
      <c r="H209" s="112" t="s">
        <v>106</v>
      </c>
      <c r="I209" s="82">
        <f t="shared" si="11"/>
        <v>26.28179249091643</v>
      </c>
    </row>
    <row r="210" spans="1:9" x14ac:dyDescent="0.25">
      <c r="A210" t="str">
        <f t="shared" si="9"/>
        <v>H102014Q4</v>
      </c>
      <c r="B210" t="str">
        <f t="shared" si="10"/>
        <v>2014Q4</v>
      </c>
      <c r="C210" s="112" t="s">
        <v>48</v>
      </c>
      <c r="D210" s="112" t="s">
        <v>126</v>
      </c>
      <c r="E210" s="112" t="s">
        <v>464</v>
      </c>
      <c r="F210" s="113">
        <v>1182</v>
      </c>
      <c r="G210" s="114">
        <v>66548</v>
      </c>
      <c r="H210" s="112" t="s">
        <v>106</v>
      </c>
      <c r="I210" s="82">
        <f t="shared" si="11"/>
        <v>17.761615675903109</v>
      </c>
    </row>
    <row r="211" spans="1:9" x14ac:dyDescent="0.25">
      <c r="A211" t="str">
        <f t="shared" si="9"/>
        <v>H102015Q1</v>
      </c>
      <c r="B211" t="str">
        <f t="shared" si="10"/>
        <v>2015Q1</v>
      </c>
      <c r="C211" s="112" t="s">
        <v>48</v>
      </c>
      <c r="D211" s="112" t="s">
        <v>127</v>
      </c>
      <c r="E211" s="112" t="s">
        <v>479</v>
      </c>
      <c r="F211" s="113">
        <v>948</v>
      </c>
      <c r="G211" s="114">
        <v>50160</v>
      </c>
      <c r="H211" s="112" t="s">
        <v>106</v>
      </c>
      <c r="I211" s="82">
        <f t="shared" si="11"/>
        <v>18.899521531100479</v>
      </c>
    </row>
    <row r="212" spans="1:9" x14ac:dyDescent="0.25">
      <c r="A212" t="str">
        <f t="shared" si="9"/>
        <v>H102015Q2</v>
      </c>
      <c r="B212" t="str">
        <f t="shared" si="10"/>
        <v>2015Q2</v>
      </c>
      <c r="C212" s="112" t="s">
        <v>48</v>
      </c>
      <c r="D212" s="112" t="s">
        <v>127</v>
      </c>
      <c r="E212" s="112" t="s">
        <v>480</v>
      </c>
      <c r="F212" s="113">
        <v>1782</v>
      </c>
      <c r="G212" s="114">
        <v>52431</v>
      </c>
      <c r="H212" s="112" t="s">
        <v>106</v>
      </c>
      <c r="I212" s="82">
        <f t="shared" si="11"/>
        <v>33.987526463351834</v>
      </c>
    </row>
    <row r="213" spans="1:9" x14ac:dyDescent="0.25">
      <c r="A213" t="str">
        <f t="shared" si="9"/>
        <v>H102015Q3</v>
      </c>
      <c r="B213" t="str">
        <f t="shared" si="10"/>
        <v>2015Q3</v>
      </c>
      <c r="C213" s="112" t="s">
        <v>48</v>
      </c>
      <c r="D213" s="112" t="s">
        <v>127</v>
      </c>
      <c r="E213" s="112" t="s">
        <v>481</v>
      </c>
      <c r="F213" s="113">
        <v>1314</v>
      </c>
      <c r="G213" s="114">
        <v>52512</v>
      </c>
      <c r="H213" s="112" t="s">
        <v>106</v>
      </c>
      <c r="I213" s="82">
        <f t="shared" si="11"/>
        <v>25.022851919561241</v>
      </c>
    </row>
    <row r="214" spans="1:9" x14ac:dyDescent="0.25">
      <c r="A214" t="str">
        <f t="shared" si="9"/>
        <v>H102015Q4</v>
      </c>
      <c r="B214" t="str">
        <f t="shared" si="10"/>
        <v>2015Q4</v>
      </c>
      <c r="C214" s="112" t="s">
        <v>48</v>
      </c>
      <c r="D214" s="112" t="s">
        <v>127</v>
      </c>
      <c r="E214" s="112" t="s">
        <v>464</v>
      </c>
      <c r="F214" s="113">
        <v>1200</v>
      </c>
      <c r="G214" s="114">
        <v>51770</v>
      </c>
      <c r="H214" s="112" t="s">
        <v>106</v>
      </c>
      <c r="I214" s="82">
        <f t="shared" si="11"/>
        <v>23.179447556499905</v>
      </c>
    </row>
    <row r="215" spans="1:9" x14ac:dyDescent="0.25">
      <c r="A215" t="str">
        <f t="shared" si="9"/>
        <v>H102016Q1</v>
      </c>
      <c r="B215" t="str">
        <f t="shared" si="10"/>
        <v>2016Q1</v>
      </c>
      <c r="C215" s="112" t="s">
        <v>48</v>
      </c>
      <c r="D215" s="112" t="s">
        <v>428</v>
      </c>
      <c r="E215" s="112" t="s">
        <v>479</v>
      </c>
      <c r="F215" s="113">
        <v>996</v>
      </c>
      <c r="G215" s="114">
        <v>50110</v>
      </c>
      <c r="H215" s="112" t="s">
        <v>106</v>
      </c>
      <c r="I215" s="82">
        <f t="shared" si="11"/>
        <v>19.876272201157452</v>
      </c>
    </row>
    <row r="216" spans="1:9" x14ac:dyDescent="0.25">
      <c r="A216" t="str">
        <f t="shared" si="9"/>
        <v>H102016Q2</v>
      </c>
      <c r="B216" t="str">
        <f t="shared" si="10"/>
        <v>2016Q2</v>
      </c>
      <c r="C216" s="112" t="s">
        <v>48</v>
      </c>
      <c r="D216" s="112" t="s">
        <v>428</v>
      </c>
      <c r="E216" s="112" t="s">
        <v>480</v>
      </c>
      <c r="F216" s="113">
        <v>1206</v>
      </c>
      <c r="G216" s="114">
        <v>49581</v>
      </c>
      <c r="H216" s="112" t="s">
        <v>106</v>
      </c>
      <c r="I216" s="82">
        <f t="shared" si="11"/>
        <v>24.323833726629154</v>
      </c>
    </row>
    <row r="217" spans="1:9" x14ac:dyDescent="0.25">
      <c r="A217" t="str">
        <f t="shared" si="9"/>
        <v>H102016Q3</v>
      </c>
      <c r="B217" t="str">
        <f t="shared" si="10"/>
        <v>2016Q3</v>
      </c>
      <c r="C217" s="112" t="s">
        <v>48</v>
      </c>
      <c r="D217" s="112" t="s">
        <v>428</v>
      </c>
      <c r="E217" s="112" t="s">
        <v>481</v>
      </c>
      <c r="F217" s="113">
        <v>497.64</v>
      </c>
      <c r="G217" s="114">
        <v>49139</v>
      </c>
      <c r="H217" s="112" t="s">
        <v>106</v>
      </c>
      <c r="I217" s="82">
        <f t="shared" si="11"/>
        <v>10.127190215511101</v>
      </c>
    </row>
    <row r="218" spans="1:9" x14ac:dyDescent="0.25">
      <c r="A218" t="str">
        <f t="shared" si="9"/>
        <v>H102016Q4</v>
      </c>
      <c r="B218" t="str">
        <f t="shared" si="10"/>
        <v>2016Q4</v>
      </c>
      <c r="C218" s="112" t="s">
        <v>48</v>
      </c>
      <c r="D218" s="112" t="s">
        <v>428</v>
      </c>
      <c r="E218" s="112" t="s">
        <v>464</v>
      </c>
      <c r="F218" s="113">
        <v>1542</v>
      </c>
      <c r="G218" s="114">
        <v>48961</v>
      </c>
      <c r="H218" s="112" t="s">
        <v>106</v>
      </c>
      <c r="I218" s="82">
        <f t="shared" si="11"/>
        <v>31.494454770123159</v>
      </c>
    </row>
    <row r="219" spans="1:9" x14ac:dyDescent="0.25">
      <c r="A219" t="str">
        <f t="shared" si="9"/>
        <v>H102017Q1</v>
      </c>
      <c r="B219" t="str">
        <f t="shared" si="10"/>
        <v>2017Q1</v>
      </c>
      <c r="C219" s="112" t="s">
        <v>48</v>
      </c>
      <c r="D219" s="112" t="s">
        <v>447</v>
      </c>
      <c r="E219" s="112" t="s">
        <v>479</v>
      </c>
      <c r="F219" s="113">
        <v>844</v>
      </c>
      <c r="G219" s="114">
        <v>54857</v>
      </c>
      <c r="H219" s="112" t="s">
        <v>106</v>
      </c>
      <c r="I219" s="82">
        <f t="shared" si="11"/>
        <v>15.385456732960241</v>
      </c>
    </row>
    <row r="220" spans="1:9" x14ac:dyDescent="0.25">
      <c r="A220" t="str">
        <f t="shared" si="9"/>
        <v>H102017Q2</v>
      </c>
      <c r="B220" t="str">
        <f t="shared" si="10"/>
        <v>2017Q2</v>
      </c>
      <c r="C220" s="112" t="s">
        <v>48</v>
      </c>
      <c r="D220" s="112" t="s">
        <v>447</v>
      </c>
      <c r="E220" s="112" t="s">
        <v>480</v>
      </c>
      <c r="F220" s="113">
        <v>1240</v>
      </c>
      <c r="G220" s="114">
        <v>55488</v>
      </c>
      <c r="H220" s="112" t="s">
        <v>106</v>
      </c>
      <c r="I220" s="82">
        <f t="shared" si="11"/>
        <v>22.347174163783162</v>
      </c>
    </row>
    <row r="221" spans="1:9" x14ac:dyDescent="0.25">
      <c r="A221" t="str">
        <f t="shared" si="9"/>
        <v>H102017Q3</v>
      </c>
      <c r="B221" t="str">
        <f t="shared" si="10"/>
        <v>2017Q3</v>
      </c>
      <c r="C221" s="112" t="s">
        <v>48</v>
      </c>
      <c r="D221" s="112" t="s">
        <v>447</v>
      </c>
      <c r="E221" s="112" t="s">
        <v>481</v>
      </c>
      <c r="F221" s="113">
        <v>1274</v>
      </c>
      <c r="G221" s="114">
        <v>54351</v>
      </c>
      <c r="H221" s="112" t="s">
        <v>106</v>
      </c>
      <c r="I221" s="82">
        <f t="shared" si="11"/>
        <v>23.440231090504316</v>
      </c>
    </row>
    <row r="222" spans="1:9" x14ac:dyDescent="0.25">
      <c r="A222" t="str">
        <f t="shared" si="9"/>
        <v>H102017Q4</v>
      </c>
      <c r="B222" t="str">
        <f t="shared" si="10"/>
        <v>2017Q4</v>
      </c>
      <c r="C222" s="112" t="s">
        <v>48</v>
      </c>
      <c r="D222" s="112" t="s">
        <v>447</v>
      </c>
      <c r="E222" s="112" t="s">
        <v>464</v>
      </c>
      <c r="F222" s="113">
        <v>1266</v>
      </c>
      <c r="G222" s="114">
        <v>53607</v>
      </c>
      <c r="H222" s="112" t="s">
        <v>106</v>
      </c>
      <c r="I222" s="82">
        <f t="shared" si="11"/>
        <v>23.616318764340477</v>
      </c>
    </row>
    <row r="223" spans="1:9" x14ac:dyDescent="0.25">
      <c r="A223" t="str">
        <f t="shared" si="9"/>
        <v>H102018Q1</v>
      </c>
      <c r="B223" t="str">
        <f t="shared" si="10"/>
        <v>2018Q1</v>
      </c>
      <c r="C223" s="112" t="s">
        <v>48</v>
      </c>
      <c r="D223" s="112" t="s">
        <v>456</v>
      </c>
      <c r="E223" s="112" t="s">
        <v>479</v>
      </c>
      <c r="F223" s="113">
        <v>1755</v>
      </c>
      <c r="G223" s="114">
        <v>55425</v>
      </c>
      <c r="H223" s="112" t="s">
        <v>106</v>
      </c>
      <c r="I223" s="82">
        <f t="shared" si="11"/>
        <v>31.664411366711775</v>
      </c>
    </row>
    <row r="224" spans="1:9" x14ac:dyDescent="0.25">
      <c r="A224" t="str">
        <f t="shared" si="9"/>
        <v>H102018Q2</v>
      </c>
      <c r="B224" t="str">
        <f t="shared" si="10"/>
        <v>2018Q2</v>
      </c>
      <c r="C224" s="112" t="s">
        <v>48</v>
      </c>
      <c r="D224" s="112" t="s">
        <v>456</v>
      </c>
      <c r="E224" s="112" t="s">
        <v>480</v>
      </c>
      <c r="F224" s="113">
        <v>1260</v>
      </c>
      <c r="G224" s="114">
        <v>55541</v>
      </c>
      <c r="H224" s="112" t="s">
        <v>106</v>
      </c>
      <c r="I224" s="82">
        <f t="shared" si="11"/>
        <v>22.68594371725392</v>
      </c>
    </row>
    <row r="225" spans="1:9" x14ac:dyDescent="0.25">
      <c r="A225" t="str">
        <f t="shared" si="9"/>
        <v>H102018Q3</v>
      </c>
      <c r="B225" t="str">
        <f t="shared" si="10"/>
        <v>2018Q3</v>
      </c>
      <c r="C225" s="112" t="s">
        <v>48</v>
      </c>
      <c r="D225" s="112" t="s">
        <v>456</v>
      </c>
      <c r="E225" s="112" t="s">
        <v>481</v>
      </c>
      <c r="F225" s="113">
        <v>1400</v>
      </c>
      <c r="G225" s="114">
        <v>54457</v>
      </c>
      <c r="H225" s="112" t="s">
        <v>106</v>
      </c>
      <c r="I225" s="82">
        <f t="shared" si="11"/>
        <v>25.708357052353232</v>
      </c>
    </row>
    <row r="226" spans="1:9" x14ac:dyDescent="0.25">
      <c r="A226" t="str">
        <f t="shared" si="9"/>
        <v>H102018Q4</v>
      </c>
      <c r="B226" t="str">
        <f t="shared" si="10"/>
        <v>2018Q4</v>
      </c>
      <c r="C226" s="112" t="s">
        <v>48</v>
      </c>
      <c r="D226" s="112" t="s">
        <v>456</v>
      </c>
      <c r="E226" s="112" t="s">
        <v>464</v>
      </c>
      <c r="F226" s="113">
        <v>1191</v>
      </c>
      <c r="G226" s="114">
        <v>53942</v>
      </c>
      <c r="H226" s="112" t="s">
        <v>106</v>
      </c>
      <c r="I226" s="82">
        <f t="shared" si="11"/>
        <v>22.079270327388677</v>
      </c>
    </row>
    <row r="227" spans="1:9" x14ac:dyDescent="0.25">
      <c r="A227" t="str">
        <f t="shared" si="9"/>
        <v>H102019Q1</v>
      </c>
      <c r="B227" t="str">
        <f t="shared" si="10"/>
        <v>2019Q1</v>
      </c>
      <c r="C227" s="112" t="s">
        <v>48</v>
      </c>
      <c r="D227" s="112" t="s">
        <v>478</v>
      </c>
      <c r="E227" s="112" t="s">
        <v>479</v>
      </c>
      <c r="F227" s="113">
        <v>1537</v>
      </c>
      <c r="G227" s="114">
        <v>54691</v>
      </c>
      <c r="H227" s="112" t="s">
        <v>106</v>
      </c>
      <c r="I227" s="82">
        <f t="shared" si="11"/>
        <v>28.103344243111298</v>
      </c>
    </row>
    <row r="228" spans="1:9" x14ac:dyDescent="0.25">
      <c r="A228" t="str">
        <f t="shared" si="9"/>
        <v>H102019Q2</v>
      </c>
      <c r="B228" t="str">
        <f t="shared" si="10"/>
        <v>2019Q2</v>
      </c>
      <c r="C228" s="112" t="s">
        <v>48</v>
      </c>
      <c r="D228" s="112" t="s">
        <v>478</v>
      </c>
      <c r="E228" s="112" t="s">
        <v>480</v>
      </c>
      <c r="F228" s="113">
        <v>1556</v>
      </c>
      <c r="G228" s="114">
        <v>55070</v>
      </c>
      <c r="H228" s="112" t="s">
        <v>106</v>
      </c>
      <c r="I228" s="82">
        <f t="shared" si="11"/>
        <v>28.254948247684762</v>
      </c>
    </row>
    <row r="229" spans="1:9" x14ac:dyDescent="0.25">
      <c r="A229" t="str">
        <f t="shared" si="9"/>
        <v>H112008Q1</v>
      </c>
      <c r="B229" t="str">
        <f t="shared" si="10"/>
        <v>2008Q1</v>
      </c>
      <c r="C229" s="112" t="s">
        <v>49</v>
      </c>
      <c r="D229" s="112" t="s">
        <v>187</v>
      </c>
      <c r="E229" s="112" t="s">
        <v>479</v>
      </c>
      <c r="F229" s="113">
        <v>352</v>
      </c>
      <c r="G229" s="114">
        <v>20134</v>
      </c>
      <c r="H229" s="112" t="s">
        <v>120</v>
      </c>
      <c r="I229" s="82">
        <f t="shared" si="11"/>
        <v>17.482864805801132</v>
      </c>
    </row>
    <row r="230" spans="1:9" x14ac:dyDescent="0.25">
      <c r="A230" t="str">
        <f t="shared" si="9"/>
        <v>H112008Q2</v>
      </c>
      <c r="B230" t="str">
        <f t="shared" si="10"/>
        <v>2008Q2</v>
      </c>
      <c r="C230" s="112" t="s">
        <v>49</v>
      </c>
      <c r="D230" s="112" t="s">
        <v>187</v>
      </c>
      <c r="E230" s="112" t="s">
        <v>480</v>
      </c>
      <c r="F230" s="113">
        <v>466.5</v>
      </c>
      <c r="G230" s="114">
        <v>19265</v>
      </c>
      <c r="H230" s="112" t="s">
        <v>120</v>
      </c>
      <c r="I230" s="82">
        <f t="shared" si="11"/>
        <v>24.214897482481181</v>
      </c>
    </row>
    <row r="231" spans="1:9" x14ac:dyDescent="0.25">
      <c r="A231" t="str">
        <f t="shared" si="9"/>
        <v>H112008Q3</v>
      </c>
      <c r="B231" t="str">
        <f t="shared" si="10"/>
        <v>2008Q3</v>
      </c>
      <c r="C231" s="112" t="s">
        <v>49</v>
      </c>
      <c r="D231" s="112" t="s">
        <v>187</v>
      </c>
      <c r="E231" s="112" t="s">
        <v>481</v>
      </c>
      <c r="F231" s="113">
        <v>420</v>
      </c>
      <c r="G231" s="114">
        <v>19210</v>
      </c>
      <c r="H231" s="112" t="s">
        <v>120</v>
      </c>
      <c r="I231" s="82">
        <f t="shared" si="11"/>
        <v>21.863612701717855</v>
      </c>
    </row>
    <row r="232" spans="1:9" x14ac:dyDescent="0.25">
      <c r="A232" t="str">
        <f t="shared" si="9"/>
        <v>H112008Q4</v>
      </c>
      <c r="B232" t="str">
        <f t="shared" si="10"/>
        <v>2008Q4</v>
      </c>
      <c r="C232" s="112" t="s">
        <v>49</v>
      </c>
      <c r="D232" s="112" t="s">
        <v>187</v>
      </c>
      <c r="E232" s="112" t="s">
        <v>464</v>
      </c>
      <c r="F232" s="113">
        <v>275.5</v>
      </c>
      <c r="G232" s="114">
        <v>19878</v>
      </c>
      <c r="H232" s="112" t="s">
        <v>120</v>
      </c>
      <c r="I232" s="82">
        <f t="shared" si="11"/>
        <v>13.859543213602977</v>
      </c>
    </row>
    <row r="233" spans="1:9" x14ac:dyDescent="0.25">
      <c r="A233" t="str">
        <f t="shared" si="9"/>
        <v>H112009Q1</v>
      </c>
      <c r="B233" t="str">
        <f t="shared" si="10"/>
        <v>2009Q1</v>
      </c>
      <c r="C233" s="112" t="s">
        <v>49</v>
      </c>
      <c r="D233" s="112" t="s">
        <v>119</v>
      </c>
      <c r="E233" s="112" t="s">
        <v>479</v>
      </c>
      <c r="F233" s="113">
        <v>262.5</v>
      </c>
      <c r="G233" s="114">
        <v>21158</v>
      </c>
      <c r="H233" s="112" t="s">
        <v>106</v>
      </c>
      <c r="I233" s="82">
        <f t="shared" si="11"/>
        <v>12.406654693260231</v>
      </c>
    </row>
    <row r="234" spans="1:9" x14ac:dyDescent="0.25">
      <c r="A234" t="str">
        <f t="shared" si="9"/>
        <v>H112009Q2</v>
      </c>
      <c r="B234" t="str">
        <f t="shared" si="10"/>
        <v>2009Q2</v>
      </c>
      <c r="C234" s="112" t="s">
        <v>49</v>
      </c>
      <c r="D234" s="112" t="s">
        <v>119</v>
      </c>
      <c r="E234" s="112" t="s">
        <v>480</v>
      </c>
      <c r="F234" s="113">
        <v>362.6</v>
      </c>
      <c r="G234" s="114">
        <v>20394</v>
      </c>
      <c r="H234" s="112" t="s">
        <v>106</v>
      </c>
      <c r="I234" s="82">
        <f t="shared" si="11"/>
        <v>17.779739138962441</v>
      </c>
    </row>
    <row r="235" spans="1:9" x14ac:dyDescent="0.25">
      <c r="A235" t="str">
        <f t="shared" si="9"/>
        <v>H112009Q3</v>
      </c>
      <c r="B235" t="str">
        <f t="shared" si="10"/>
        <v>2009Q3</v>
      </c>
      <c r="C235" s="112" t="s">
        <v>49</v>
      </c>
      <c r="D235" s="112" t="s">
        <v>119</v>
      </c>
      <c r="E235" s="112" t="s">
        <v>481</v>
      </c>
      <c r="F235" s="113">
        <v>508.3</v>
      </c>
      <c r="G235" s="114">
        <v>18493</v>
      </c>
      <c r="H235" s="112" t="s">
        <v>120</v>
      </c>
      <c r="I235" s="82">
        <f t="shared" si="11"/>
        <v>27.486075812469583</v>
      </c>
    </row>
    <row r="236" spans="1:9" x14ac:dyDescent="0.25">
      <c r="A236" t="str">
        <f t="shared" si="9"/>
        <v>H112009Q4</v>
      </c>
      <c r="B236" t="str">
        <f t="shared" si="10"/>
        <v>2009Q4</v>
      </c>
      <c r="C236" s="112" t="s">
        <v>49</v>
      </c>
      <c r="D236" s="112" t="s">
        <v>119</v>
      </c>
      <c r="E236" s="112" t="s">
        <v>464</v>
      </c>
      <c r="F236" s="113">
        <v>324.7</v>
      </c>
      <c r="G236" s="114">
        <v>18873</v>
      </c>
      <c r="H236" s="112" t="s">
        <v>120</v>
      </c>
      <c r="I236" s="82">
        <f t="shared" si="11"/>
        <v>17.204471997032798</v>
      </c>
    </row>
    <row r="237" spans="1:9" x14ac:dyDescent="0.25">
      <c r="A237" t="str">
        <f t="shared" si="9"/>
        <v>H112010Q1</v>
      </c>
      <c r="B237" t="str">
        <f t="shared" si="10"/>
        <v>2010Q1</v>
      </c>
      <c r="C237" s="112" t="s">
        <v>49</v>
      </c>
      <c r="D237" s="112" t="s">
        <v>121</v>
      </c>
      <c r="E237" s="112" t="s">
        <v>479</v>
      </c>
      <c r="F237" s="113">
        <v>463</v>
      </c>
      <c r="G237" s="114">
        <v>19510</v>
      </c>
      <c r="H237" s="112" t="s">
        <v>106</v>
      </c>
      <c r="I237" s="82">
        <f t="shared" si="11"/>
        <v>23.73141978472578</v>
      </c>
    </row>
    <row r="238" spans="1:9" x14ac:dyDescent="0.25">
      <c r="A238" t="str">
        <f t="shared" si="9"/>
        <v>H112010Q2</v>
      </c>
      <c r="B238" t="str">
        <f t="shared" si="10"/>
        <v>2010Q2</v>
      </c>
      <c r="C238" s="112" t="s">
        <v>49</v>
      </c>
      <c r="D238" s="112" t="s">
        <v>121</v>
      </c>
      <c r="E238" s="112" t="s">
        <v>480</v>
      </c>
      <c r="F238" s="113">
        <v>385.2</v>
      </c>
      <c r="G238" s="114">
        <v>17948</v>
      </c>
      <c r="H238" s="112" t="s">
        <v>106</v>
      </c>
      <c r="I238" s="82">
        <f t="shared" si="11"/>
        <v>21.462001337196345</v>
      </c>
    </row>
    <row r="239" spans="1:9" x14ac:dyDescent="0.25">
      <c r="A239" t="str">
        <f t="shared" si="9"/>
        <v>H112010Q3</v>
      </c>
      <c r="B239" t="str">
        <f t="shared" si="10"/>
        <v>2010Q3</v>
      </c>
      <c r="C239" s="112" t="s">
        <v>49</v>
      </c>
      <c r="D239" s="112" t="s">
        <v>121</v>
      </c>
      <c r="E239" s="112" t="s">
        <v>481</v>
      </c>
      <c r="F239" s="113">
        <v>367.6</v>
      </c>
      <c r="G239" s="114">
        <v>18242</v>
      </c>
      <c r="H239" s="112" t="s">
        <v>106</v>
      </c>
      <c r="I239" s="82">
        <f t="shared" si="11"/>
        <v>20.151299199649163</v>
      </c>
    </row>
    <row r="240" spans="1:9" x14ac:dyDescent="0.25">
      <c r="A240" t="str">
        <f t="shared" si="9"/>
        <v>H112010Q4</v>
      </c>
      <c r="B240" t="str">
        <f t="shared" si="10"/>
        <v>2010Q4</v>
      </c>
      <c r="C240" s="112" t="s">
        <v>49</v>
      </c>
      <c r="D240" s="112" t="s">
        <v>121</v>
      </c>
      <c r="E240" s="112" t="s">
        <v>464</v>
      </c>
      <c r="F240" s="113">
        <v>270</v>
      </c>
      <c r="G240" s="114">
        <v>17871</v>
      </c>
      <c r="H240" s="112" t="s">
        <v>106</v>
      </c>
      <c r="I240" s="82">
        <f t="shared" si="11"/>
        <v>15.108275977841195</v>
      </c>
    </row>
    <row r="241" spans="1:9" x14ac:dyDescent="0.25">
      <c r="A241" t="str">
        <f t="shared" si="9"/>
        <v>H112011Q1</v>
      </c>
      <c r="B241" t="str">
        <f t="shared" si="10"/>
        <v>2011Q1</v>
      </c>
      <c r="C241" s="112" t="s">
        <v>49</v>
      </c>
      <c r="D241" s="112" t="s">
        <v>123</v>
      </c>
      <c r="E241" s="112" t="s">
        <v>479</v>
      </c>
      <c r="F241" s="113">
        <v>304.60000000000002</v>
      </c>
      <c r="G241" s="114">
        <v>19690</v>
      </c>
      <c r="H241" s="112" t="s">
        <v>106</v>
      </c>
      <c r="I241" s="82">
        <f t="shared" si="11"/>
        <v>15.469781615033012</v>
      </c>
    </row>
    <row r="242" spans="1:9" x14ac:dyDescent="0.25">
      <c r="A242" t="str">
        <f t="shared" si="9"/>
        <v>H112011Q2</v>
      </c>
      <c r="B242" t="str">
        <f t="shared" si="10"/>
        <v>2011Q2</v>
      </c>
      <c r="C242" s="112" t="s">
        <v>49</v>
      </c>
      <c r="D242" s="112" t="s">
        <v>123</v>
      </c>
      <c r="E242" s="112" t="s">
        <v>480</v>
      </c>
      <c r="F242" s="113">
        <v>263</v>
      </c>
      <c r="G242" s="114">
        <v>19334</v>
      </c>
      <c r="H242" s="112" t="s">
        <v>106</v>
      </c>
      <c r="I242" s="82">
        <f t="shared" si="11"/>
        <v>13.602979207613529</v>
      </c>
    </row>
    <row r="243" spans="1:9" x14ac:dyDescent="0.25">
      <c r="A243" t="str">
        <f t="shared" si="9"/>
        <v>H112011Q3</v>
      </c>
      <c r="B243" t="str">
        <f t="shared" si="10"/>
        <v>2011Q3</v>
      </c>
      <c r="C243" s="112" t="s">
        <v>49</v>
      </c>
      <c r="D243" s="112" t="s">
        <v>123</v>
      </c>
      <c r="E243" s="112" t="s">
        <v>481</v>
      </c>
      <c r="F243" s="113">
        <v>298.39999999999998</v>
      </c>
      <c r="G243" s="114">
        <v>17236</v>
      </c>
      <c r="H243" s="112" t="s">
        <v>106</v>
      </c>
      <c r="I243" s="82">
        <f t="shared" si="11"/>
        <v>17.312601531677881</v>
      </c>
    </row>
    <row r="244" spans="1:9" x14ac:dyDescent="0.25">
      <c r="A244" t="str">
        <f t="shared" si="9"/>
        <v>H112011Q4</v>
      </c>
      <c r="B244" t="str">
        <f t="shared" si="10"/>
        <v>2011Q4</v>
      </c>
      <c r="C244" s="112" t="s">
        <v>49</v>
      </c>
      <c r="D244" s="112" t="s">
        <v>123</v>
      </c>
      <c r="E244" s="112" t="s">
        <v>464</v>
      </c>
      <c r="F244" s="113">
        <v>354.6</v>
      </c>
      <c r="G244" s="114">
        <v>17228</v>
      </c>
      <c r="H244" s="112" t="s">
        <v>106</v>
      </c>
      <c r="I244" s="82">
        <f t="shared" si="11"/>
        <v>20.58277223125145</v>
      </c>
    </row>
    <row r="245" spans="1:9" x14ac:dyDescent="0.25">
      <c r="A245" t="str">
        <f t="shared" si="9"/>
        <v>H112012Q1</v>
      </c>
      <c r="B245" t="str">
        <f t="shared" si="10"/>
        <v>2012Q1</v>
      </c>
      <c r="C245" s="112" t="s">
        <v>49</v>
      </c>
      <c r="D245" s="112" t="s">
        <v>124</v>
      </c>
      <c r="E245" s="112" t="s">
        <v>479</v>
      </c>
      <c r="F245" s="113">
        <v>262.39999999999998</v>
      </c>
      <c r="G245" s="114">
        <v>17091</v>
      </c>
      <c r="H245" s="112" t="s">
        <v>106</v>
      </c>
      <c r="I245" s="82">
        <f t="shared" si="11"/>
        <v>15.353109823883914</v>
      </c>
    </row>
    <row r="246" spans="1:9" x14ac:dyDescent="0.25">
      <c r="A246" t="str">
        <f t="shared" si="9"/>
        <v>H112012Q2</v>
      </c>
      <c r="B246" t="str">
        <f t="shared" si="10"/>
        <v>2012Q2</v>
      </c>
      <c r="C246" s="112" t="s">
        <v>49</v>
      </c>
      <c r="D246" s="112" t="s">
        <v>124</v>
      </c>
      <c r="E246" s="112" t="s">
        <v>480</v>
      </c>
      <c r="F246" s="113">
        <v>339.9</v>
      </c>
      <c r="G246" s="114">
        <v>16305</v>
      </c>
      <c r="H246" s="112" t="s">
        <v>106</v>
      </c>
      <c r="I246" s="82">
        <f t="shared" si="11"/>
        <v>20.846366145354185</v>
      </c>
    </row>
    <row r="247" spans="1:9" x14ac:dyDescent="0.25">
      <c r="A247" t="str">
        <f t="shared" si="9"/>
        <v>H112012Q3</v>
      </c>
      <c r="B247" t="str">
        <f t="shared" si="10"/>
        <v>2012Q3</v>
      </c>
      <c r="C247" s="112" t="s">
        <v>49</v>
      </c>
      <c r="D247" s="112" t="s">
        <v>124</v>
      </c>
      <c r="E247" s="112" t="s">
        <v>481</v>
      </c>
      <c r="F247" s="113">
        <v>318.10000000000002</v>
      </c>
      <c r="G247" s="114">
        <v>15670</v>
      </c>
      <c r="H247" s="112" t="s">
        <v>106</v>
      </c>
      <c r="I247" s="82">
        <f t="shared" si="11"/>
        <v>20.299936183790685</v>
      </c>
    </row>
    <row r="248" spans="1:9" x14ac:dyDescent="0.25">
      <c r="A248" t="str">
        <f t="shared" si="9"/>
        <v>H112012Q4</v>
      </c>
      <c r="B248" t="str">
        <f t="shared" si="10"/>
        <v>2012Q4</v>
      </c>
      <c r="C248" s="112" t="s">
        <v>49</v>
      </c>
      <c r="D248" s="112" t="s">
        <v>124</v>
      </c>
      <c r="E248" s="112" t="s">
        <v>464</v>
      </c>
      <c r="F248" s="113">
        <v>347.8</v>
      </c>
      <c r="G248" s="114">
        <v>16814</v>
      </c>
      <c r="H248" s="112" t="s">
        <v>106</v>
      </c>
      <c r="I248" s="82">
        <f t="shared" si="11"/>
        <v>20.685143332936839</v>
      </c>
    </row>
    <row r="249" spans="1:9" x14ac:dyDescent="0.25">
      <c r="A249" t="str">
        <f t="shared" si="9"/>
        <v>H112013Q1</v>
      </c>
      <c r="B249" t="str">
        <f t="shared" si="10"/>
        <v>2013Q1</v>
      </c>
      <c r="C249" s="112" t="s">
        <v>49</v>
      </c>
      <c r="D249" s="112" t="s">
        <v>125</v>
      </c>
      <c r="E249" s="112" t="s">
        <v>479</v>
      </c>
      <c r="F249" s="113">
        <v>384.9</v>
      </c>
      <c r="G249" s="114">
        <v>17944</v>
      </c>
      <c r="H249" s="112" t="s">
        <v>106</v>
      </c>
      <c r="I249" s="82">
        <f t="shared" si="11"/>
        <v>21.450066874721355</v>
      </c>
    </row>
    <row r="250" spans="1:9" x14ac:dyDescent="0.25">
      <c r="A250" t="str">
        <f t="shared" si="9"/>
        <v>H112013Q2</v>
      </c>
      <c r="B250" t="str">
        <f t="shared" si="10"/>
        <v>2013Q2</v>
      </c>
      <c r="C250" s="112" t="s">
        <v>49</v>
      </c>
      <c r="D250" s="112" t="s">
        <v>125</v>
      </c>
      <c r="E250" s="112" t="s">
        <v>480</v>
      </c>
      <c r="F250" s="113">
        <v>271.10000000000002</v>
      </c>
      <c r="G250" s="114">
        <v>17552</v>
      </c>
      <c r="H250" s="112" t="s">
        <v>106</v>
      </c>
      <c r="I250" s="82">
        <f t="shared" si="11"/>
        <v>15.445533272561534</v>
      </c>
    </row>
    <row r="251" spans="1:9" x14ac:dyDescent="0.25">
      <c r="A251" t="str">
        <f t="shared" si="9"/>
        <v>H112013Q3</v>
      </c>
      <c r="B251" t="str">
        <f t="shared" si="10"/>
        <v>2013Q3</v>
      </c>
      <c r="C251" s="112" t="s">
        <v>49</v>
      </c>
      <c r="D251" s="112" t="s">
        <v>125</v>
      </c>
      <c r="E251" s="112" t="s">
        <v>481</v>
      </c>
      <c r="F251" s="113">
        <v>304.8</v>
      </c>
      <c r="G251" s="114">
        <v>17135</v>
      </c>
      <c r="H251" s="112" t="s">
        <v>106</v>
      </c>
      <c r="I251" s="82">
        <f t="shared" si="11"/>
        <v>17.788152903414066</v>
      </c>
    </row>
    <row r="252" spans="1:9" x14ac:dyDescent="0.25">
      <c r="A252" t="str">
        <f t="shared" si="9"/>
        <v>H112013Q4</v>
      </c>
      <c r="B252" t="str">
        <f t="shared" si="10"/>
        <v>2013Q4</v>
      </c>
      <c r="C252" s="112" t="s">
        <v>49</v>
      </c>
      <c r="D252" s="112" t="s">
        <v>125</v>
      </c>
      <c r="E252" s="112" t="s">
        <v>464</v>
      </c>
      <c r="F252" s="113">
        <v>361.8</v>
      </c>
      <c r="G252" s="114">
        <v>17429</v>
      </c>
      <c r="H252" s="112" t="s">
        <v>106</v>
      </c>
      <c r="I252" s="82">
        <f t="shared" si="11"/>
        <v>20.758505938378566</v>
      </c>
    </row>
    <row r="253" spans="1:9" x14ac:dyDescent="0.25">
      <c r="A253" t="str">
        <f t="shared" si="9"/>
        <v>H112014Q1</v>
      </c>
      <c r="B253" t="str">
        <f t="shared" si="10"/>
        <v>2014Q1</v>
      </c>
      <c r="C253" s="112" t="s">
        <v>49</v>
      </c>
      <c r="D253" s="112" t="s">
        <v>126</v>
      </c>
      <c r="E253" s="112" t="s">
        <v>479</v>
      </c>
      <c r="F253" s="113">
        <v>297.8</v>
      </c>
      <c r="G253" s="114">
        <v>19568</v>
      </c>
      <c r="H253" s="112" t="s">
        <v>106</v>
      </c>
      <c r="I253" s="82">
        <f t="shared" si="11"/>
        <v>15.218724448078495</v>
      </c>
    </row>
    <row r="254" spans="1:9" x14ac:dyDescent="0.25">
      <c r="A254" t="str">
        <f t="shared" si="9"/>
        <v>H112014Q2</v>
      </c>
      <c r="B254" t="str">
        <f t="shared" si="10"/>
        <v>2014Q2</v>
      </c>
      <c r="C254" s="112" t="s">
        <v>49</v>
      </c>
      <c r="D254" s="112" t="s">
        <v>126</v>
      </c>
      <c r="E254" s="112" t="s">
        <v>480</v>
      </c>
      <c r="F254" s="113">
        <v>295.89999999999998</v>
      </c>
      <c r="G254" s="114">
        <v>19568</v>
      </c>
      <c r="H254" s="112" t="s">
        <v>106</v>
      </c>
      <c r="I254" s="82">
        <f t="shared" si="11"/>
        <v>15.121627146361407</v>
      </c>
    </row>
    <row r="255" spans="1:9" x14ac:dyDescent="0.25">
      <c r="A255" t="str">
        <f t="shared" si="9"/>
        <v>H112014Q3</v>
      </c>
      <c r="B255" t="str">
        <f t="shared" si="10"/>
        <v>2014Q3</v>
      </c>
      <c r="C255" s="112" t="s">
        <v>49</v>
      </c>
      <c r="D255" s="112" t="s">
        <v>126</v>
      </c>
      <c r="E255" s="112" t="s">
        <v>481</v>
      </c>
      <c r="F255" s="113">
        <v>425.5</v>
      </c>
      <c r="G255" s="114">
        <v>19629</v>
      </c>
      <c r="H255" s="112" t="s">
        <v>106</v>
      </c>
      <c r="I255" s="82">
        <f t="shared" si="11"/>
        <v>21.677110397880686</v>
      </c>
    </row>
    <row r="256" spans="1:9" x14ac:dyDescent="0.25">
      <c r="A256" t="str">
        <f t="shared" si="9"/>
        <v>H112014Q4</v>
      </c>
      <c r="B256" t="str">
        <f t="shared" si="10"/>
        <v>2014Q4</v>
      </c>
      <c r="C256" s="112" t="s">
        <v>49</v>
      </c>
      <c r="D256" s="112" t="s">
        <v>126</v>
      </c>
      <c r="E256" s="112" t="s">
        <v>464</v>
      </c>
      <c r="F256" s="113">
        <v>364.9</v>
      </c>
      <c r="G256" s="114">
        <v>20871</v>
      </c>
      <c r="H256" s="112" t="s">
        <v>106</v>
      </c>
      <c r="I256" s="82">
        <f t="shared" si="11"/>
        <v>17.483589669876864</v>
      </c>
    </row>
    <row r="257" spans="1:9" x14ac:dyDescent="0.25">
      <c r="A257" t="str">
        <f t="shared" si="9"/>
        <v>H112015Q1</v>
      </c>
      <c r="B257" t="str">
        <f t="shared" si="10"/>
        <v>2015Q1</v>
      </c>
      <c r="C257" s="112" t="s">
        <v>49</v>
      </c>
      <c r="D257" s="112" t="s">
        <v>127</v>
      </c>
      <c r="E257" s="112" t="s">
        <v>479</v>
      </c>
      <c r="F257" s="113">
        <v>403.2</v>
      </c>
      <c r="G257" s="114">
        <v>17999</v>
      </c>
      <c r="H257" s="112" t="s">
        <v>106</v>
      </c>
      <c r="I257" s="82">
        <f t="shared" si="11"/>
        <v>22.401244513584086</v>
      </c>
    </row>
    <row r="258" spans="1:9" x14ac:dyDescent="0.25">
      <c r="A258" t="str">
        <f t="shared" si="9"/>
        <v>H112015Q2</v>
      </c>
      <c r="B258" t="str">
        <f t="shared" si="10"/>
        <v>2015Q2</v>
      </c>
      <c r="C258" s="112" t="s">
        <v>49</v>
      </c>
      <c r="D258" s="112" t="s">
        <v>127</v>
      </c>
      <c r="E258" s="112" t="s">
        <v>480</v>
      </c>
      <c r="F258" s="113">
        <v>461.8</v>
      </c>
      <c r="G258" s="114">
        <v>17142</v>
      </c>
      <c r="H258" s="112" t="s">
        <v>106</v>
      </c>
      <c r="I258" s="82">
        <f t="shared" si="11"/>
        <v>26.939680317349204</v>
      </c>
    </row>
    <row r="259" spans="1:9" x14ac:dyDescent="0.25">
      <c r="A259" t="str">
        <f t="shared" ref="A259:A322" si="12">C259&amp;D259&amp;"Q"&amp;E259</f>
        <v>H112015Q3</v>
      </c>
      <c r="B259" t="str">
        <f t="shared" ref="B259:B322" si="13">D259&amp;"Q"&amp;E259</f>
        <v>2015Q3</v>
      </c>
      <c r="C259" s="112" t="s">
        <v>49</v>
      </c>
      <c r="D259" s="112" t="s">
        <v>127</v>
      </c>
      <c r="E259" s="112" t="s">
        <v>481</v>
      </c>
      <c r="F259" s="113">
        <v>396.8</v>
      </c>
      <c r="G259" s="114">
        <v>16589</v>
      </c>
      <c r="H259" s="112" t="s">
        <v>106</v>
      </c>
      <c r="I259" s="82">
        <f t="shared" ref="I259:I322" si="14">F259/G259*1000</f>
        <v>23.919464705527758</v>
      </c>
    </row>
    <row r="260" spans="1:9" x14ac:dyDescent="0.25">
      <c r="A260" t="str">
        <f t="shared" si="12"/>
        <v>H112015Q4</v>
      </c>
      <c r="B260" t="str">
        <f t="shared" si="13"/>
        <v>2015Q4</v>
      </c>
      <c r="C260" s="112" t="s">
        <v>49</v>
      </c>
      <c r="D260" s="112" t="s">
        <v>127</v>
      </c>
      <c r="E260" s="112" t="s">
        <v>464</v>
      </c>
      <c r="F260" s="113">
        <v>406.9</v>
      </c>
      <c r="G260" s="114">
        <v>16127</v>
      </c>
      <c r="H260" s="112" t="s">
        <v>106</v>
      </c>
      <c r="I260" s="82">
        <f t="shared" si="14"/>
        <v>25.230979103367023</v>
      </c>
    </row>
    <row r="261" spans="1:9" x14ac:dyDescent="0.25">
      <c r="A261" t="str">
        <f t="shared" si="12"/>
        <v>H112016Q1</v>
      </c>
      <c r="B261" t="str">
        <f t="shared" si="13"/>
        <v>2016Q1</v>
      </c>
      <c r="C261" s="112" t="s">
        <v>49</v>
      </c>
      <c r="D261" s="112" t="s">
        <v>428</v>
      </c>
      <c r="E261" s="112" t="s">
        <v>479</v>
      </c>
      <c r="F261" s="113">
        <v>436.8</v>
      </c>
      <c r="G261" s="114">
        <v>17188</v>
      </c>
      <c r="H261" s="112" t="s">
        <v>106</v>
      </c>
      <c r="I261" s="82">
        <f t="shared" si="14"/>
        <v>25.413078892250407</v>
      </c>
    </row>
    <row r="262" spans="1:9" x14ac:dyDescent="0.25">
      <c r="A262" t="str">
        <f t="shared" si="12"/>
        <v>H112016Q2</v>
      </c>
      <c r="B262" t="str">
        <f t="shared" si="13"/>
        <v>2016Q2</v>
      </c>
      <c r="C262" s="112" t="s">
        <v>49</v>
      </c>
      <c r="D262" s="112" t="s">
        <v>428</v>
      </c>
      <c r="E262" s="112" t="s">
        <v>480</v>
      </c>
      <c r="F262" s="113">
        <v>570.29999999999995</v>
      </c>
      <c r="G262" s="114">
        <v>16451</v>
      </c>
      <c r="H262" s="112" t="s">
        <v>106</v>
      </c>
      <c r="I262" s="82">
        <f t="shared" si="14"/>
        <v>34.666585617895571</v>
      </c>
    </row>
    <row r="263" spans="1:9" x14ac:dyDescent="0.25">
      <c r="A263" t="str">
        <f t="shared" si="12"/>
        <v>H112016Q3</v>
      </c>
      <c r="B263" t="str">
        <f t="shared" si="13"/>
        <v>2016Q3</v>
      </c>
      <c r="C263" s="112" t="s">
        <v>49</v>
      </c>
      <c r="D263" s="112" t="s">
        <v>428</v>
      </c>
      <c r="E263" s="112" t="s">
        <v>481</v>
      </c>
      <c r="F263" s="113">
        <v>517.9</v>
      </c>
      <c r="G263" s="114">
        <v>15235</v>
      </c>
      <c r="H263" s="112" t="s">
        <v>106</v>
      </c>
      <c r="I263" s="82">
        <f t="shared" si="14"/>
        <v>33.994092550049224</v>
      </c>
    </row>
    <row r="264" spans="1:9" x14ac:dyDescent="0.25">
      <c r="A264" t="str">
        <f t="shared" si="12"/>
        <v>H112016Q4</v>
      </c>
      <c r="B264" t="str">
        <f t="shared" si="13"/>
        <v>2016Q4</v>
      </c>
      <c r="C264" s="112" t="s">
        <v>49</v>
      </c>
      <c r="D264" s="112" t="s">
        <v>428</v>
      </c>
      <c r="E264" s="112" t="s">
        <v>464</v>
      </c>
      <c r="F264" s="113">
        <v>498.8</v>
      </c>
      <c r="G264" s="114">
        <v>14833</v>
      </c>
      <c r="H264" s="112" t="s">
        <v>106</v>
      </c>
      <c r="I264" s="82">
        <f t="shared" si="14"/>
        <v>33.627721971280259</v>
      </c>
    </row>
    <row r="265" spans="1:9" x14ac:dyDescent="0.25">
      <c r="A265" t="str">
        <f t="shared" si="12"/>
        <v>H112017Q1</v>
      </c>
      <c r="B265" t="str">
        <f t="shared" si="13"/>
        <v>2017Q1</v>
      </c>
      <c r="C265" s="112" t="s">
        <v>49</v>
      </c>
      <c r="D265" s="112" t="s">
        <v>447</v>
      </c>
      <c r="E265" s="112" t="s">
        <v>479</v>
      </c>
      <c r="F265" s="113">
        <v>491.4</v>
      </c>
      <c r="G265" s="114">
        <v>16177</v>
      </c>
      <c r="H265" s="112" t="s">
        <v>106</v>
      </c>
      <c r="I265" s="82">
        <f t="shared" si="14"/>
        <v>30.376460406750322</v>
      </c>
    </row>
    <row r="266" spans="1:9" x14ac:dyDescent="0.25">
      <c r="A266" t="str">
        <f t="shared" si="12"/>
        <v>H112017Q2</v>
      </c>
      <c r="B266" t="str">
        <f t="shared" si="13"/>
        <v>2017Q2</v>
      </c>
      <c r="C266" s="112" t="s">
        <v>49</v>
      </c>
      <c r="D266" s="112" t="s">
        <v>447</v>
      </c>
      <c r="E266" s="112" t="s">
        <v>480</v>
      </c>
      <c r="F266" s="113">
        <v>511.3</v>
      </c>
      <c r="G266" s="114">
        <v>16657</v>
      </c>
      <c r="H266" s="112" t="s">
        <v>106</v>
      </c>
      <c r="I266" s="82">
        <f t="shared" si="14"/>
        <v>30.695803566068321</v>
      </c>
    </row>
    <row r="267" spans="1:9" x14ac:dyDescent="0.25">
      <c r="A267" t="str">
        <f t="shared" si="12"/>
        <v>H112017Q3</v>
      </c>
      <c r="B267" t="str">
        <f t="shared" si="13"/>
        <v>2017Q3</v>
      </c>
      <c r="C267" s="112" t="s">
        <v>49</v>
      </c>
      <c r="D267" s="112" t="s">
        <v>447</v>
      </c>
      <c r="E267" s="112" t="s">
        <v>481</v>
      </c>
      <c r="F267" s="113">
        <v>529.6</v>
      </c>
      <c r="G267" s="114">
        <v>16772</v>
      </c>
      <c r="H267" s="112" t="s">
        <v>106</v>
      </c>
      <c r="I267" s="82">
        <f t="shared" si="14"/>
        <v>31.576436918673984</v>
      </c>
    </row>
    <row r="268" spans="1:9" x14ac:dyDescent="0.25">
      <c r="A268" t="str">
        <f t="shared" si="12"/>
        <v>H112017Q4</v>
      </c>
      <c r="B268" t="str">
        <f t="shared" si="13"/>
        <v>2017Q4</v>
      </c>
      <c r="C268" s="112" t="s">
        <v>49</v>
      </c>
      <c r="D268" s="112" t="s">
        <v>447</v>
      </c>
      <c r="E268" s="112" t="s">
        <v>464</v>
      </c>
      <c r="F268" s="113">
        <v>526.70000000000005</v>
      </c>
      <c r="G268" s="114">
        <v>16982</v>
      </c>
      <c r="H268" s="112" t="s">
        <v>106</v>
      </c>
      <c r="I268" s="82">
        <f t="shared" si="14"/>
        <v>31.015192556824875</v>
      </c>
    </row>
    <row r="269" spans="1:9" x14ac:dyDescent="0.25">
      <c r="A269" t="str">
        <f t="shared" si="12"/>
        <v>H112018Q1</v>
      </c>
      <c r="B269" t="str">
        <f t="shared" si="13"/>
        <v>2018Q1</v>
      </c>
      <c r="C269" s="112" t="s">
        <v>49</v>
      </c>
      <c r="D269" s="112" t="s">
        <v>456</v>
      </c>
      <c r="E269" s="112" t="s">
        <v>479</v>
      </c>
      <c r="F269" s="113">
        <v>441.7</v>
      </c>
      <c r="G269" s="114">
        <v>18297</v>
      </c>
      <c r="H269" s="112" t="s">
        <v>106</v>
      </c>
      <c r="I269" s="82">
        <f t="shared" si="14"/>
        <v>24.140569492266494</v>
      </c>
    </row>
    <row r="270" spans="1:9" x14ac:dyDescent="0.25">
      <c r="A270" t="str">
        <f t="shared" si="12"/>
        <v>H112018Q2</v>
      </c>
      <c r="B270" t="str">
        <f t="shared" si="13"/>
        <v>2018Q2</v>
      </c>
      <c r="C270" s="112" t="s">
        <v>49</v>
      </c>
      <c r="D270" s="112" t="s">
        <v>456</v>
      </c>
      <c r="E270" s="112" t="s">
        <v>480</v>
      </c>
      <c r="F270" s="113">
        <v>389.9</v>
      </c>
      <c r="G270" s="114">
        <v>17011</v>
      </c>
      <c r="H270" s="112" t="s">
        <v>106</v>
      </c>
      <c r="I270" s="82">
        <f t="shared" si="14"/>
        <v>22.920463229674915</v>
      </c>
    </row>
    <row r="271" spans="1:9" x14ac:dyDescent="0.25">
      <c r="A271" t="str">
        <f t="shared" si="12"/>
        <v>H112018Q3</v>
      </c>
      <c r="B271" t="str">
        <f t="shared" si="13"/>
        <v>2018Q3</v>
      </c>
      <c r="C271" s="112" t="s">
        <v>49</v>
      </c>
      <c r="D271" s="112" t="s">
        <v>456</v>
      </c>
      <c r="E271" s="112" t="s">
        <v>481</v>
      </c>
      <c r="F271" s="113">
        <v>456.8</v>
      </c>
      <c r="G271" s="114">
        <v>17201</v>
      </c>
      <c r="H271" s="112" t="s">
        <v>106</v>
      </c>
      <c r="I271" s="82">
        <f t="shared" si="14"/>
        <v>26.556595546770538</v>
      </c>
    </row>
    <row r="272" spans="1:9" x14ac:dyDescent="0.25">
      <c r="A272" t="str">
        <f t="shared" si="12"/>
        <v>H112018Q4</v>
      </c>
      <c r="B272" t="str">
        <f t="shared" si="13"/>
        <v>2018Q4</v>
      </c>
      <c r="C272" s="112" t="s">
        <v>49</v>
      </c>
      <c r="D272" s="112" t="s">
        <v>456</v>
      </c>
      <c r="E272" s="112" t="s">
        <v>464</v>
      </c>
      <c r="F272" s="113">
        <v>511.9</v>
      </c>
      <c r="G272" s="114">
        <v>17434</v>
      </c>
      <c r="H272" s="112" t="s">
        <v>106</v>
      </c>
      <c r="I272" s="82">
        <f t="shared" si="14"/>
        <v>29.362165882757829</v>
      </c>
    </row>
    <row r="273" spans="1:9" x14ac:dyDescent="0.25">
      <c r="A273" t="str">
        <f t="shared" si="12"/>
        <v>H112019Q1</v>
      </c>
      <c r="B273" t="str">
        <f t="shared" si="13"/>
        <v>2019Q1</v>
      </c>
      <c r="C273" s="112" t="s">
        <v>49</v>
      </c>
      <c r="D273" s="112" t="s">
        <v>478</v>
      </c>
      <c r="E273" s="112" t="s">
        <v>479</v>
      </c>
      <c r="F273" s="113">
        <v>523.6</v>
      </c>
      <c r="G273" s="114">
        <v>18519</v>
      </c>
      <c r="H273" s="112" t="s">
        <v>106</v>
      </c>
      <c r="I273" s="82">
        <f t="shared" si="14"/>
        <v>28.273664884712996</v>
      </c>
    </row>
    <row r="274" spans="1:9" x14ac:dyDescent="0.25">
      <c r="A274" t="str">
        <f t="shared" si="12"/>
        <v>H112019Q2</v>
      </c>
      <c r="B274" t="str">
        <f t="shared" si="13"/>
        <v>2019Q2</v>
      </c>
      <c r="C274" s="112" t="s">
        <v>49</v>
      </c>
      <c r="D274" s="112" t="s">
        <v>478</v>
      </c>
      <c r="E274" s="112" t="s">
        <v>480</v>
      </c>
      <c r="F274" s="113">
        <v>499.1</v>
      </c>
      <c r="G274" s="114">
        <v>18417</v>
      </c>
      <c r="H274" s="112" t="s">
        <v>106</v>
      </c>
      <c r="I274" s="82">
        <f t="shared" si="14"/>
        <v>27.099961991638164</v>
      </c>
    </row>
    <row r="275" spans="1:9" x14ac:dyDescent="0.25">
      <c r="A275" t="str">
        <f t="shared" si="12"/>
        <v>H122008Q1</v>
      </c>
      <c r="B275" t="str">
        <f t="shared" si="13"/>
        <v>2008Q1</v>
      </c>
      <c r="C275" s="112" t="s">
        <v>50</v>
      </c>
      <c r="D275" s="112" t="s">
        <v>187</v>
      </c>
      <c r="E275" s="112" t="s">
        <v>479</v>
      </c>
      <c r="F275" s="113">
        <v>213.2</v>
      </c>
      <c r="G275" s="114">
        <v>14990</v>
      </c>
      <c r="H275" s="112" t="s">
        <v>120</v>
      </c>
      <c r="I275" s="82">
        <f t="shared" si="14"/>
        <v>14.222815210140093</v>
      </c>
    </row>
    <row r="276" spans="1:9" x14ac:dyDescent="0.25">
      <c r="A276" t="str">
        <f t="shared" si="12"/>
        <v>H122008Q2</v>
      </c>
      <c r="B276" t="str">
        <f t="shared" si="13"/>
        <v>2008Q2</v>
      </c>
      <c r="C276" s="112" t="s">
        <v>50</v>
      </c>
      <c r="D276" s="112" t="s">
        <v>187</v>
      </c>
      <c r="E276" s="112" t="s">
        <v>480</v>
      </c>
      <c r="F276" s="113">
        <v>135.6</v>
      </c>
      <c r="G276" s="114">
        <v>15025</v>
      </c>
      <c r="H276" s="112" t="s">
        <v>120</v>
      </c>
      <c r="I276" s="82">
        <f t="shared" si="14"/>
        <v>9.0249584026622287</v>
      </c>
    </row>
    <row r="277" spans="1:9" x14ac:dyDescent="0.25">
      <c r="A277" t="str">
        <f t="shared" si="12"/>
        <v>H122008Q3</v>
      </c>
      <c r="B277" t="str">
        <f t="shared" si="13"/>
        <v>2008Q3</v>
      </c>
      <c r="C277" s="112" t="s">
        <v>50</v>
      </c>
      <c r="D277" s="112" t="s">
        <v>187</v>
      </c>
      <c r="E277" s="112" t="s">
        <v>481</v>
      </c>
      <c r="F277" s="113">
        <v>246</v>
      </c>
      <c r="G277" s="114">
        <v>16022</v>
      </c>
      <c r="H277" s="112" t="s">
        <v>120</v>
      </c>
      <c r="I277" s="82">
        <f t="shared" si="14"/>
        <v>15.353888403445263</v>
      </c>
    </row>
    <row r="278" spans="1:9" x14ac:dyDescent="0.25">
      <c r="A278" t="str">
        <f t="shared" si="12"/>
        <v>H122008Q4</v>
      </c>
      <c r="B278" t="str">
        <f t="shared" si="13"/>
        <v>2008Q4</v>
      </c>
      <c r="C278" s="112" t="s">
        <v>50</v>
      </c>
      <c r="D278" s="112" t="s">
        <v>187</v>
      </c>
      <c r="E278" s="112" t="s">
        <v>464</v>
      </c>
      <c r="F278" s="113">
        <v>187</v>
      </c>
      <c r="G278" s="114">
        <v>16953</v>
      </c>
      <c r="H278" s="112" t="s">
        <v>120</v>
      </c>
      <c r="I278" s="82">
        <f t="shared" si="14"/>
        <v>11.030496077390431</v>
      </c>
    </row>
    <row r="279" spans="1:9" x14ac:dyDescent="0.25">
      <c r="A279" t="str">
        <f t="shared" si="12"/>
        <v>H122009Q1</v>
      </c>
      <c r="B279" t="str">
        <f t="shared" si="13"/>
        <v>2009Q1</v>
      </c>
      <c r="C279" s="112" t="s">
        <v>50</v>
      </c>
      <c r="D279" s="112" t="s">
        <v>119</v>
      </c>
      <c r="E279" s="112" t="s">
        <v>479</v>
      </c>
      <c r="F279" s="113">
        <v>156.9</v>
      </c>
      <c r="G279" s="114">
        <v>13405</v>
      </c>
      <c r="H279" s="112" t="s">
        <v>106</v>
      </c>
      <c r="I279" s="82">
        <f t="shared" si="14"/>
        <v>11.704587840358075</v>
      </c>
    </row>
    <row r="280" spans="1:9" x14ac:dyDescent="0.25">
      <c r="A280" t="str">
        <f t="shared" si="12"/>
        <v>H122009Q2</v>
      </c>
      <c r="B280" t="str">
        <f t="shared" si="13"/>
        <v>2009Q2</v>
      </c>
      <c r="C280" s="112" t="s">
        <v>50</v>
      </c>
      <c r="D280" s="112" t="s">
        <v>119</v>
      </c>
      <c r="E280" s="112" t="s">
        <v>480</v>
      </c>
      <c r="F280" s="113">
        <v>239.18</v>
      </c>
      <c r="G280" s="114">
        <v>13632</v>
      </c>
      <c r="H280" s="112" t="s">
        <v>106</v>
      </c>
      <c r="I280" s="82">
        <f t="shared" si="14"/>
        <v>17.54548122065728</v>
      </c>
    </row>
    <row r="281" spans="1:9" x14ac:dyDescent="0.25">
      <c r="A281" t="str">
        <f t="shared" si="12"/>
        <v>H122009Q3</v>
      </c>
      <c r="B281" t="str">
        <f t="shared" si="13"/>
        <v>2009Q3</v>
      </c>
      <c r="C281" s="112" t="s">
        <v>50</v>
      </c>
      <c r="D281" s="112" t="s">
        <v>119</v>
      </c>
      <c r="E281" s="112" t="s">
        <v>481</v>
      </c>
      <c r="F281" s="113">
        <v>351.94</v>
      </c>
      <c r="G281" s="114">
        <v>14178</v>
      </c>
      <c r="H281" s="112" t="s">
        <v>120</v>
      </c>
      <c r="I281" s="82">
        <f t="shared" si="14"/>
        <v>24.822965157285935</v>
      </c>
    </row>
    <row r="282" spans="1:9" x14ac:dyDescent="0.25">
      <c r="A282" t="str">
        <f t="shared" si="12"/>
        <v>H122009Q4</v>
      </c>
      <c r="B282" t="str">
        <f t="shared" si="13"/>
        <v>2009Q4</v>
      </c>
      <c r="C282" s="112" t="s">
        <v>50</v>
      </c>
      <c r="D282" s="112" t="s">
        <v>119</v>
      </c>
      <c r="E282" s="112" t="s">
        <v>464</v>
      </c>
      <c r="F282" s="113">
        <v>283.56</v>
      </c>
      <c r="G282" s="114">
        <v>13966</v>
      </c>
      <c r="H282" s="112" t="s">
        <v>120</v>
      </c>
      <c r="I282" s="82">
        <f t="shared" si="14"/>
        <v>20.303594443648862</v>
      </c>
    </row>
    <row r="283" spans="1:9" x14ac:dyDescent="0.25">
      <c r="A283" t="str">
        <f t="shared" si="12"/>
        <v>H122010Q1</v>
      </c>
      <c r="B283" t="str">
        <f t="shared" si="13"/>
        <v>2010Q1</v>
      </c>
      <c r="C283" s="112" t="s">
        <v>50</v>
      </c>
      <c r="D283" s="112" t="s">
        <v>121</v>
      </c>
      <c r="E283" s="112" t="s">
        <v>479</v>
      </c>
      <c r="F283" s="113">
        <v>129.34</v>
      </c>
      <c r="G283" s="114">
        <v>13924</v>
      </c>
      <c r="H283" s="112" t="s">
        <v>106</v>
      </c>
      <c r="I283" s="82">
        <f t="shared" si="14"/>
        <v>9.2889974145360537</v>
      </c>
    </row>
    <row r="284" spans="1:9" x14ac:dyDescent="0.25">
      <c r="A284" t="str">
        <f t="shared" si="12"/>
        <v>H122010Q2</v>
      </c>
      <c r="B284" t="str">
        <f t="shared" si="13"/>
        <v>2010Q2</v>
      </c>
      <c r="C284" s="112" t="s">
        <v>50</v>
      </c>
      <c r="D284" s="112" t="s">
        <v>121</v>
      </c>
      <c r="E284" s="112" t="s">
        <v>480</v>
      </c>
      <c r="F284" s="113">
        <v>333.92</v>
      </c>
      <c r="G284" s="114">
        <v>14555</v>
      </c>
      <c r="H284" s="112" t="s">
        <v>106</v>
      </c>
      <c r="I284" s="82">
        <f t="shared" si="14"/>
        <v>22.941944349020957</v>
      </c>
    </row>
    <row r="285" spans="1:9" x14ac:dyDescent="0.25">
      <c r="A285" t="str">
        <f t="shared" si="12"/>
        <v>H122010Q3</v>
      </c>
      <c r="B285" t="str">
        <f t="shared" si="13"/>
        <v>2010Q3</v>
      </c>
      <c r="C285" s="112" t="s">
        <v>50</v>
      </c>
      <c r="D285" s="112" t="s">
        <v>121</v>
      </c>
      <c r="E285" s="112" t="s">
        <v>481</v>
      </c>
      <c r="F285" s="113">
        <v>444.68</v>
      </c>
      <c r="G285" s="114">
        <v>15026</v>
      </c>
      <c r="H285" s="112" t="s">
        <v>106</v>
      </c>
      <c r="I285" s="82">
        <f t="shared" si="14"/>
        <v>29.59403700252895</v>
      </c>
    </row>
    <row r="286" spans="1:9" x14ac:dyDescent="0.25">
      <c r="A286" t="str">
        <f t="shared" si="12"/>
        <v>H122010Q4</v>
      </c>
      <c r="B286" t="str">
        <f t="shared" si="13"/>
        <v>2010Q4</v>
      </c>
      <c r="C286" s="112" t="s">
        <v>50</v>
      </c>
      <c r="D286" s="112" t="s">
        <v>121</v>
      </c>
      <c r="E286" s="112" t="s">
        <v>464</v>
      </c>
      <c r="F286" s="113">
        <v>215.96</v>
      </c>
      <c r="G286" s="114">
        <v>15004</v>
      </c>
      <c r="H286" s="112" t="s">
        <v>106</v>
      </c>
      <c r="I286" s="82">
        <f t="shared" si="14"/>
        <v>14.393495067981872</v>
      </c>
    </row>
    <row r="287" spans="1:9" x14ac:dyDescent="0.25">
      <c r="A287" t="str">
        <f t="shared" si="12"/>
        <v>H122011Q1</v>
      </c>
      <c r="B287" t="str">
        <f t="shared" si="13"/>
        <v>2011Q1</v>
      </c>
      <c r="C287" s="112" t="s">
        <v>50</v>
      </c>
      <c r="D287" s="112" t="s">
        <v>123</v>
      </c>
      <c r="E287" s="112" t="s">
        <v>479</v>
      </c>
      <c r="F287" s="113">
        <v>225.32</v>
      </c>
      <c r="G287" s="114">
        <v>14192</v>
      </c>
      <c r="H287" s="112" t="s">
        <v>106</v>
      </c>
      <c r="I287" s="82">
        <f t="shared" si="14"/>
        <v>15.876550169109358</v>
      </c>
    </row>
    <row r="288" spans="1:9" x14ac:dyDescent="0.25">
      <c r="A288" t="str">
        <f t="shared" si="12"/>
        <v>H122011Q2</v>
      </c>
      <c r="B288" t="str">
        <f t="shared" si="13"/>
        <v>2011Q2</v>
      </c>
      <c r="C288" s="112" t="s">
        <v>50</v>
      </c>
      <c r="D288" s="112" t="s">
        <v>123</v>
      </c>
      <c r="E288" s="112" t="s">
        <v>480</v>
      </c>
      <c r="F288" s="113">
        <v>320.8</v>
      </c>
      <c r="G288" s="114">
        <v>14557</v>
      </c>
      <c r="H288" s="112" t="s">
        <v>106</v>
      </c>
      <c r="I288" s="82">
        <f t="shared" si="14"/>
        <v>22.037507728240708</v>
      </c>
    </row>
    <row r="289" spans="1:9" x14ac:dyDescent="0.25">
      <c r="A289" t="str">
        <f t="shared" si="12"/>
        <v>H122011Q3</v>
      </c>
      <c r="B289" t="str">
        <f t="shared" si="13"/>
        <v>2011Q3</v>
      </c>
      <c r="C289" s="112" t="s">
        <v>50</v>
      </c>
      <c r="D289" s="112" t="s">
        <v>123</v>
      </c>
      <c r="E289" s="112" t="s">
        <v>481</v>
      </c>
      <c r="F289" s="113">
        <v>111.6</v>
      </c>
      <c r="G289" s="114">
        <v>14681</v>
      </c>
      <c r="H289" s="112" t="s">
        <v>106</v>
      </c>
      <c r="I289" s="82">
        <f t="shared" si="14"/>
        <v>7.601662012124514</v>
      </c>
    </row>
    <row r="290" spans="1:9" x14ac:dyDescent="0.25">
      <c r="A290" t="str">
        <f t="shared" si="12"/>
        <v>H122012Q1</v>
      </c>
      <c r="B290" t="str">
        <f t="shared" si="13"/>
        <v>2012Q1</v>
      </c>
      <c r="C290" s="112" t="s">
        <v>50</v>
      </c>
      <c r="D290" s="112" t="s">
        <v>124</v>
      </c>
      <c r="E290" s="112" t="s">
        <v>479</v>
      </c>
      <c r="F290" s="113">
        <v>178</v>
      </c>
      <c r="G290" s="114">
        <v>14558</v>
      </c>
      <c r="H290" s="112" t="s">
        <v>106</v>
      </c>
      <c r="I290" s="82">
        <f t="shared" si="14"/>
        <v>12.226954251957688</v>
      </c>
    </row>
    <row r="291" spans="1:9" x14ac:dyDescent="0.25">
      <c r="A291" t="str">
        <f t="shared" si="12"/>
        <v>H122012Q2</v>
      </c>
      <c r="B291" t="str">
        <f t="shared" si="13"/>
        <v>2012Q2</v>
      </c>
      <c r="C291" s="112" t="s">
        <v>50</v>
      </c>
      <c r="D291" s="112" t="s">
        <v>124</v>
      </c>
      <c r="E291" s="112" t="s">
        <v>480</v>
      </c>
      <c r="F291" s="113">
        <v>167.1</v>
      </c>
      <c r="G291" s="114">
        <v>14749</v>
      </c>
      <c r="H291" s="112" t="s">
        <v>106</v>
      </c>
      <c r="I291" s="82">
        <f t="shared" si="14"/>
        <v>11.329581666553665</v>
      </c>
    </row>
    <row r="292" spans="1:9" x14ac:dyDescent="0.25">
      <c r="A292" t="str">
        <f t="shared" si="12"/>
        <v>H122012Q3</v>
      </c>
      <c r="B292" t="str">
        <f t="shared" si="13"/>
        <v>2012Q3</v>
      </c>
      <c r="C292" s="112" t="s">
        <v>50</v>
      </c>
      <c r="D292" s="112" t="s">
        <v>124</v>
      </c>
      <c r="E292" s="112" t="s">
        <v>481</v>
      </c>
      <c r="F292" s="113">
        <v>222.72</v>
      </c>
      <c r="G292" s="114">
        <v>15402</v>
      </c>
      <c r="H292" s="112" t="s">
        <v>106</v>
      </c>
      <c r="I292" s="82">
        <f t="shared" si="14"/>
        <v>14.460459680560966</v>
      </c>
    </row>
    <row r="293" spans="1:9" x14ac:dyDescent="0.25">
      <c r="A293" t="str">
        <f t="shared" si="12"/>
        <v>H122012Q4</v>
      </c>
      <c r="B293" t="str">
        <f t="shared" si="13"/>
        <v>2012Q4</v>
      </c>
      <c r="C293" s="112" t="s">
        <v>50</v>
      </c>
      <c r="D293" s="112" t="s">
        <v>124</v>
      </c>
      <c r="E293" s="112" t="s">
        <v>464</v>
      </c>
      <c r="F293" s="113">
        <v>237.96</v>
      </c>
      <c r="G293" s="114">
        <v>15280</v>
      </c>
      <c r="H293" s="112" t="s">
        <v>106</v>
      </c>
      <c r="I293" s="82">
        <f t="shared" si="14"/>
        <v>15.573298429319372</v>
      </c>
    </row>
    <row r="294" spans="1:9" x14ac:dyDescent="0.25">
      <c r="A294" t="str">
        <f t="shared" si="12"/>
        <v>H122013Q1</v>
      </c>
      <c r="B294" t="str">
        <f t="shared" si="13"/>
        <v>2013Q1</v>
      </c>
      <c r="C294" s="112" t="s">
        <v>50</v>
      </c>
      <c r="D294" s="112" t="s">
        <v>125</v>
      </c>
      <c r="E294" s="112" t="s">
        <v>479</v>
      </c>
      <c r="F294" s="113">
        <v>701.8</v>
      </c>
      <c r="G294" s="114">
        <v>13151</v>
      </c>
      <c r="H294" s="112" t="s">
        <v>106</v>
      </c>
      <c r="I294" s="82">
        <f t="shared" si="14"/>
        <v>53.364763135883194</v>
      </c>
    </row>
    <row r="295" spans="1:9" x14ac:dyDescent="0.25">
      <c r="A295" t="str">
        <f t="shared" si="12"/>
        <v>H122013Q2</v>
      </c>
      <c r="B295" t="str">
        <f t="shared" si="13"/>
        <v>2013Q2</v>
      </c>
      <c r="C295" s="112" t="s">
        <v>50</v>
      </c>
      <c r="D295" s="112" t="s">
        <v>125</v>
      </c>
      <c r="E295" s="112" t="s">
        <v>480</v>
      </c>
      <c r="F295" s="113">
        <v>858.2</v>
      </c>
      <c r="G295" s="114">
        <v>11653</v>
      </c>
      <c r="H295" s="112" t="s">
        <v>106</v>
      </c>
      <c r="I295" s="82">
        <f t="shared" si="14"/>
        <v>73.646271346434389</v>
      </c>
    </row>
    <row r="296" spans="1:9" x14ac:dyDescent="0.25">
      <c r="A296" t="str">
        <f t="shared" si="12"/>
        <v>H122013Q3</v>
      </c>
      <c r="B296" t="str">
        <f t="shared" si="13"/>
        <v>2013Q3</v>
      </c>
      <c r="C296" s="112" t="s">
        <v>50</v>
      </c>
      <c r="D296" s="112" t="s">
        <v>125</v>
      </c>
      <c r="E296" s="112" t="s">
        <v>481</v>
      </c>
      <c r="F296" s="113">
        <v>321.13</v>
      </c>
      <c r="G296" s="114">
        <v>11190</v>
      </c>
      <c r="H296" s="112" t="s">
        <v>106</v>
      </c>
      <c r="I296" s="82">
        <f t="shared" si="14"/>
        <v>28.697944593386953</v>
      </c>
    </row>
    <row r="297" spans="1:9" x14ac:dyDescent="0.25">
      <c r="A297" t="str">
        <f t="shared" si="12"/>
        <v>H122013Q4</v>
      </c>
      <c r="B297" t="str">
        <f t="shared" si="13"/>
        <v>2013Q4</v>
      </c>
      <c r="C297" s="112" t="s">
        <v>50</v>
      </c>
      <c r="D297" s="112" t="s">
        <v>125</v>
      </c>
      <c r="E297" s="112" t="s">
        <v>464</v>
      </c>
      <c r="F297" s="113">
        <v>390.56</v>
      </c>
      <c r="G297" s="114">
        <v>11560</v>
      </c>
      <c r="H297" s="112" t="s">
        <v>106</v>
      </c>
      <c r="I297" s="82">
        <f t="shared" si="14"/>
        <v>33.785467128027683</v>
      </c>
    </row>
    <row r="298" spans="1:9" x14ac:dyDescent="0.25">
      <c r="A298" t="str">
        <f t="shared" si="12"/>
        <v>H122014Q1</v>
      </c>
      <c r="B298" t="str">
        <f t="shared" si="13"/>
        <v>2014Q1</v>
      </c>
      <c r="C298" s="112" t="s">
        <v>50</v>
      </c>
      <c r="D298" s="112" t="s">
        <v>126</v>
      </c>
      <c r="E298" s="112" t="s">
        <v>479</v>
      </c>
      <c r="F298" s="113">
        <v>329.09</v>
      </c>
      <c r="G298" s="114">
        <v>11199</v>
      </c>
      <c r="H298" s="112" t="s">
        <v>106</v>
      </c>
      <c r="I298" s="82">
        <f t="shared" si="14"/>
        <v>29.385659433878022</v>
      </c>
    </row>
    <row r="299" spans="1:9" x14ac:dyDescent="0.25">
      <c r="A299" t="str">
        <f t="shared" si="12"/>
        <v>H122014Q2</v>
      </c>
      <c r="B299" t="str">
        <f t="shared" si="13"/>
        <v>2014Q2</v>
      </c>
      <c r="C299" s="112" t="s">
        <v>50</v>
      </c>
      <c r="D299" s="112" t="s">
        <v>126</v>
      </c>
      <c r="E299" s="112" t="s">
        <v>480</v>
      </c>
      <c r="F299" s="113">
        <v>452.8</v>
      </c>
      <c r="G299" s="114">
        <v>10684</v>
      </c>
      <c r="H299" s="112" t="s">
        <v>106</v>
      </c>
      <c r="I299" s="82">
        <f t="shared" si="14"/>
        <v>42.381130662673158</v>
      </c>
    </row>
    <row r="300" spans="1:9" x14ac:dyDescent="0.25">
      <c r="A300" t="str">
        <f t="shared" si="12"/>
        <v>H122014Q3</v>
      </c>
      <c r="B300" t="str">
        <f t="shared" si="13"/>
        <v>2014Q3</v>
      </c>
      <c r="C300" s="112" t="s">
        <v>50</v>
      </c>
      <c r="D300" s="112" t="s">
        <v>126</v>
      </c>
      <c r="E300" s="112" t="s">
        <v>481</v>
      </c>
      <c r="F300" s="113">
        <v>513.54999999999995</v>
      </c>
      <c r="G300" s="114">
        <v>11657</v>
      </c>
      <c r="H300" s="112" t="s">
        <v>106</v>
      </c>
      <c r="I300" s="82">
        <f t="shared" si="14"/>
        <v>44.055074204340741</v>
      </c>
    </row>
    <row r="301" spans="1:9" x14ac:dyDescent="0.25">
      <c r="A301" t="str">
        <f t="shared" si="12"/>
        <v>H122014Q4</v>
      </c>
      <c r="B301" t="str">
        <f t="shared" si="13"/>
        <v>2014Q4</v>
      </c>
      <c r="C301" s="112" t="s">
        <v>50</v>
      </c>
      <c r="D301" s="112" t="s">
        <v>126</v>
      </c>
      <c r="E301" s="112" t="s">
        <v>464</v>
      </c>
      <c r="F301" s="113">
        <v>379.41</v>
      </c>
      <c r="G301" s="114">
        <v>11656</v>
      </c>
      <c r="H301" s="112" t="s">
        <v>106</v>
      </c>
      <c r="I301" s="82">
        <f t="shared" si="14"/>
        <v>32.5506177076184</v>
      </c>
    </row>
    <row r="302" spans="1:9" x14ac:dyDescent="0.25">
      <c r="A302" t="str">
        <f t="shared" si="12"/>
        <v>H122015Q1</v>
      </c>
      <c r="B302" t="str">
        <f t="shared" si="13"/>
        <v>2015Q1</v>
      </c>
      <c r="C302" s="112" t="s">
        <v>50</v>
      </c>
      <c r="D302" s="112" t="s">
        <v>127</v>
      </c>
      <c r="E302" s="112" t="s">
        <v>479</v>
      </c>
      <c r="F302" s="113">
        <v>506.4</v>
      </c>
      <c r="G302" s="114">
        <v>10816</v>
      </c>
      <c r="H302" s="112" t="s">
        <v>106</v>
      </c>
      <c r="I302" s="82">
        <f t="shared" si="14"/>
        <v>46.819526627218927</v>
      </c>
    </row>
    <row r="303" spans="1:9" x14ac:dyDescent="0.25">
      <c r="A303" t="str">
        <f t="shared" si="12"/>
        <v>H122015Q2</v>
      </c>
      <c r="B303" t="str">
        <f t="shared" si="13"/>
        <v>2015Q2</v>
      </c>
      <c r="C303" s="112" t="s">
        <v>50</v>
      </c>
      <c r="D303" s="112" t="s">
        <v>127</v>
      </c>
      <c r="E303" s="112" t="s">
        <v>480</v>
      </c>
      <c r="F303" s="113">
        <v>404.2</v>
      </c>
      <c r="G303" s="114">
        <v>10865</v>
      </c>
      <c r="H303" s="112" t="s">
        <v>106</v>
      </c>
      <c r="I303" s="82">
        <f t="shared" si="14"/>
        <v>37.202024850437176</v>
      </c>
    </row>
    <row r="304" spans="1:9" x14ac:dyDescent="0.25">
      <c r="A304" t="str">
        <f t="shared" si="12"/>
        <v>H122015Q3</v>
      </c>
      <c r="B304" t="str">
        <f t="shared" si="13"/>
        <v>2015Q3</v>
      </c>
      <c r="C304" s="112" t="s">
        <v>50</v>
      </c>
      <c r="D304" s="112" t="s">
        <v>127</v>
      </c>
      <c r="E304" s="112" t="s">
        <v>481</v>
      </c>
      <c r="F304" s="113">
        <v>349.73</v>
      </c>
      <c r="G304" s="114">
        <v>11763</v>
      </c>
      <c r="H304" s="112" t="s">
        <v>106</v>
      </c>
      <c r="I304" s="82">
        <f t="shared" si="14"/>
        <v>29.731361047351868</v>
      </c>
    </row>
    <row r="305" spans="1:9" x14ac:dyDescent="0.25">
      <c r="A305" t="str">
        <f t="shared" si="12"/>
        <v>H122015Q4</v>
      </c>
      <c r="B305" t="str">
        <f t="shared" si="13"/>
        <v>2015Q4</v>
      </c>
      <c r="C305" s="112" t="s">
        <v>50</v>
      </c>
      <c r="D305" s="112" t="s">
        <v>127</v>
      </c>
      <c r="E305" s="112" t="s">
        <v>464</v>
      </c>
      <c r="F305" s="113">
        <v>436.46</v>
      </c>
      <c r="G305" s="114">
        <v>11454</v>
      </c>
      <c r="H305" s="112" t="s">
        <v>106</v>
      </c>
      <c r="I305" s="82">
        <f t="shared" si="14"/>
        <v>38.105465339619343</v>
      </c>
    </row>
    <row r="306" spans="1:9" x14ac:dyDescent="0.25">
      <c r="A306" t="str">
        <f t="shared" si="12"/>
        <v>H122016Q1</v>
      </c>
      <c r="B306" t="str">
        <f t="shared" si="13"/>
        <v>2016Q1</v>
      </c>
      <c r="C306" s="112" t="s">
        <v>50</v>
      </c>
      <c r="D306" s="112" t="s">
        <v>428</v>
      </c>
      <c r="E306" s="112" t="s">
        <v>479</v>
      </c>
      <c r="F306" s="113">
        <v>436.46</v>
      </c>
      <c r="G306" s="114">
        <v>10680</v>
      </c>
      <c r="H306" s="112" t="s">
        <v>106</v>
      </c>
      <c r="I306" s="82">
        <f t="shared" si="14"/>
        <v>40.867041198501866</v>
      </c>
    </row>
    <row r="307" spans="1:9" x14ac:dyDescent="0.25">
      <c r="A307" t="str">
        <f t="shared" si="12"/>
        <v>H122016Q2</v>
      </c>
      <c r="B307" t="str">
        <f t="shared" si="13"/>
        <v>2016Q2</v>
      </c>
      <c r="C307" s="112" t="s">
        <v>50</v>
      </c>
      <c r="D307" s="112" t="s">
        <v>428</v>
      </c>
      <c r="E307" s="112" t="s">
        <v>480</v>
      </c>
      <c r="F307" s="113">
        <v>388.48</v>
      </c>
      <c r="G307" s="114">
        <v>11129</v>
      </c>
      <c r="H307" s="112" t="s">
        <v>106</v>
      </c>
      <c r="I307" s="82">
        <f t="shared" si="14"/>
        <v>34.906999730434009</v>
      </c>
    </row>
    <row r="308" spans="1:9" x14ac:dyDescent="0.25">
      <c r="A308" t="str">
        <f t="shared" si="12"/>
        <v>H122016Q3</v>
      </c>
      <c r="B308" t="str">
        <f t="shared" si="13"/>
        <v>2016Q3</v>
      </c>
      <c r="C308" s="112" t="s">
        <v>50</v>
      </c>
      <c r="D308" s="112" t="s">
        <v>428</v>
      </c>
      <c r="E308" s="112" t="s">
        <v>481</v>
      </c>
      <c r="F308" s="113">
        <v>489.54</v>
      </c>
      <c r="G308" s="114">
        <v>11075</v>
      </c>
      <c r="H308" s="112" t="s">
        <v>106</v>
      </c>
      <c r="I308" s="82">
        <f t="shared" si="14"/>
        <v>44.202257336343116</v>
      </c>
    </row>
    <row r="309" spans="1:9" x14ac:dyDescent="0.25">
      <c r="A309" t="str">
        <f t="shared" si="12"/>
        <v>H122016Q4</v>
      </c>
      <c r="B309" t="str">
        <f t="shared" si="13"/>
        <v>2016Q4</v>
      </c>
      <c r="C309" s="112" t="s">
        <v>50</v>
      </c>
      <c r="D309" s="112" t="s">
        <v>428</v>
      </c>
      <c r="E309" s="112" t="s">
        <v>464</v>
      </c>
      <c r="F309" s="113">
        <v>497.64</v>
      </c>
      <c r="G309" s="114">
        <v>9880</v>
      </c>
      <c r="H309" s="112" t="s">
        <v>106</v>
      </c>
      <c r="I309" s="82">
        <f t="shared" si="14"/>
        <v>50.368421052631575</v>
      </c>
    </row>
    <row r="310" spans="1:9" x14ac:dyDescent="0.25">
      <c r="A310" t="str">
        <f t="shared" si="12"/>
        <v>H122017Q1</v>
      </c>
      <c r="B310" t="str">
        <f t="shared" si="13"/>
        <v>2017Q1</v>
      </c>
      <c r="C310" s="112" t="s">
        <v>50</v>
      </c>
      <c r="D310" s="112" t="s">
        <v>447</v>
      </c>
      <c r="E310" s="112" t="s">
        <v>479</v>
      </c>
      <c r="F310" s="113">
        <v>455.49</v>
      </c>
      <c r="G310" s="114">
        <v>9905</v>
      </c>
      <c r="H310" s="112" t="s">
        <v>106</v>
      </c>
      <c r="I310" s="82">
        <f t="shared" si="14"/>
        <v>45.985865724381625</v>
      </c>
    </row>
    <row r="311" spans="1:9" x14ac:dyDescent="0.25">
      <c r="A311" t="str">
        <f t="shared" si="12"/>
        <v>H122017Q2</v>
      </c>
      <c r="B311" t="str">
        <f t="shared" si="13"/>
        <v>2017Q2</v>
      </c>
      <c r="C311" s="112" t="s">
        <v>50</v>
      </c>
      <c r="D311" s="112" t="s">
        <v>447</v>
      </c>
      <c r="E311" s="112" t="s">
        <v>480</v>
      </c>
      <c r="F311" s="113">
        <v>438.88</v>
      </c>
      <c r="G311" s="114">
        <v>9937</v>
      </c>
      <c r="H311" s="112" t="s">
        <v>106</v>
      </c>
      <c r="I311" s="82">
        <f t="shared" si="14"/>
        <v>44.166247358357651</v>
      </c>
    </row>
    <row r="312" spans="1:9" x14ac:dyDescent="0.25">
      <c r="A312" t="str">
        <f t="shared" si="12"/>
        <v>H122017Q3</v>
      </c>
      <c r="B312" t="str">
        <f t="shared" si="13"/>
        <v>2017Q3</v>
      </c>
      <c r="C312" s="112" t="s">
        <v>50</v>
      </c>
      <c r="D312" s="112" t="s">
        <v>447</v>
      </c>
      <c r="E312" s="112" t="s">
        <v>481</v>
      </c>
      <c r="F312" s="113">
        <v>495.81</v>
      </c>
      <c r="G312" s="114">
        <v>10204</v>
      </c>
      <c r="H312" s="112" t="s">
        <v>106</v>
      </c>
      <c r="I312" s="82">
        <f t="shared" si="14"/>
        <v>48.589768718149749</v>
      </c>
    </row>
    <row r="313" spans="1:9" x14ac:dyDescent="0.25">
      <c r="A313" t="str">
        <f t="shared" si="12"/>
        <v>H122017Q4</v>
      </c>
      <c r="B313" t="str">
        <f t="shared" si="13"/>
        <v>2017Q4</v>
      </c>
      <c r="C313" s="112" t="s">
        <v>50</v>
      </c>
      <c r="D313" s="112" t="s">
        <v>447</v>
      </c>
      <c r="E313" s="112" t="s">
        <v>464</v>
      </c>
      <c r="F313" s="113">
        <v>370.02</v>
      </c>
      <c r="G313" s="114">
        <v>9435</v>
      </c>
      <c r="H313" s="112" t="s">
        <v>106</v>
      </c>
      <c r="I313" s="82">
        <f t="shared" si="14"/>
        <v>39.21780604133545</v>
      </c>
    </row>
    <row r="314" spans="1:9" x14ac:dyDescent="0.25">
      <c r="A314" t="str">
        <f t="shared" si="12"/>
        <v>H122018Q1</v>
      </c>
      <c r="B314" t="str">
        <f t="shared" si="13"/>
        <v>2018Q1</v>
      </c>
      <c r="C314" s="112" t="s">
        <v>50</v>
      </c>
      <c r="D314" s="112" t="s">
        <v>456</v>
      </c>
      <c r="E314" s="112" t="s">
        <v>479</v>
      </c>
      <c r="F314" s="113">
        <v>502.08</v>
      </c>
      <c r="G314" s="114">
        <v>10474</v>
      </c>
      <c r="H314" s="112" t="s">
        <v>106</v>
      </c>
      <c r="I314" s="82">
        <f t="shared" si="14"/>
        <v>47.935841130418176</v>
      </c>
    </row>
    <row r="315" spans="1:9" x14ac:dyDescent="0.25">
      <c r="A315" t="str">
        <f t="shared" si="12"/>
        <v>H122018Q2</v>
      </c>
      <c r="B315" t="str">
        <f t="shared" si="13"/>
        <v>2018Q2</v>
      </c>
      <c r="C315" s="112" t="s">
        <v>50</v>
      </c>
      <c r="D315" s="112" t="s">
        <v>456</v>
      </c>
      <c r="E315" s="112" t="s">
        <v>480</v>
      </c>
      <c r="F315" s="113">
        <v>363.36</v>
      </c>
      <c r="G315" s="114">
        <v>10532</v>
      </c>
      <c r="H315" s="112" t="s">
        <v>106</v>
      </c>
      <c r="I315" s="82">
        <f t="shared" si="14"/>
        <v>34.500569692366128</v>
      </c>
    </row>
    <row r="316" spans="1:9" x14ac:dyDescent="0.25">
      <c r="A316" t="str">
        <f t="shared" si="12"/>
        <v>H122018Q3</v>
      </c>
      <c r="B316" t="str">
        <f t="shared" si="13"/>
        <v>2018Q3</v>
      </c>
      <c r="C316" s="112" t="s">
        <v>50</v>
      </c>
      <c r="D316" s="112" t="s">
        <v>456</v>
      </c>
      <c r="E316" s="112" t="s">
        <v>481</v>
      </c>
      <c r="F316" s="113">
        <v>460.47</v>
      </c>
      <c r="G316" s="114">
        <v>10432</v>
      </c>
      <c r="H316" s="112" t="s">
        <v>106</v>
      </c>
      <c r="I316" s="82">
        <f t="shared" si="14"/>
        <v>44.140145705521476</v>
      </c>
    </row>
    <row r="317" spans="1:9" x14ac:dyDescent="0.25">
      <c r="A317" t="str">
        <f t="shared" si="12"/>
        <v>H122018Q4</v>
      </c>
      <c r="B317" t="str">
        <f t="shared" si="13"/>
        <v>2018Q4</v>
      </c>
      <c r="C317" s="112" t="s">
        <v>50</v>
      </c>
      <c r="D317" s="112" t="s">
        <v>456</v>
      </c>
      <c r="E317" s="112" t="s">
        <v>464</v>
      </c>
      <c r="F317" s="113">
        <v>502.02</v>
      </c>
      <c r="G317" s="114">
        <v>9871</v>
      </c>
      <c r="H317" s="112" t="s">
        <v>106</v>
      </c>
      <c r="I317" s="82">
        <f t="shared" si="14"/>
        <v>50.858069091277478</v>
      </c>
    </row>
    <row r="318" spans="1:9" x14ac:dyDescent="0.25">
      <c r="A318" t="str">
        <f t="shared" si="12"/>
        <v>H122019Q1</v>
      </c>
      <c r="B318" t="str">
        <f t="shared" si="13"/>
        <v>2019Q1</v>
      </c>
      <c r="C318" s="112" t="s">
        <v>50</v>
      </c>
      <c r="D318" s="112" t="s">
        <v>478</v>
      </c>
      <c r="E318" s="112" t="s">
        <v>479</v>
      </c>
      <c r="F318" s="113">
        <v>484.74</v>
      </c>
      <c r="G318" s="114">
        <v>9077</v>
      </c>
      <c r="H318" s="112" t="s">
        <v>106</v>
      </c>
      <c r="I318" s="82">
        <f t="shared" si="14"/>
        <v>53.403106753332594</v>
      </c>
    </row>
    <row r="319" spans="1:9" x14ac:dyDescent="0.25">
      <c r="A319" t="str">
        <f t="shared" si="12"/>
        <v>H122019Q2</v>
      </c>
      <c r="B319" t="str">
        <f t="shared" si="13"/>
        <v>2019Q2</v>
      </c>
      <c r="C319" s="112" t="s">
        <v>50</v>
      </c>
      <c r="D319" s="112" t="s">
        <v>478</v>
      </c>
      <c r="E319" s="112" t="s">
        <v>480</v>
      </c>
      <c r="F319" s="113">
        <v>460.02</v>
      </c>
      <c r="G319" s="114">
        <v>10227</v>
      </c>
      <c r="H319" s="112" t="s">
        <v>106</v>
      </c>
      <c r="I319" s="82">
        <f t="shared" si="14"/>
        <v>44.980932824875332</v>
      </c>
    </row>
    <row r="320" spans="1:9" x14ac:dyDescent="0.25">
      <c r="A320" t="str">
        <f t="shared" si="12"/>
        <v>H142008Q1</v>
      </c>
      <c r="B320" t="str">
        <f t="shared" si="13"/>
        <v>2008Q1</v>
      </c>
      <c r="C320" s="112" t="s">
        <v>51</v>
      </c>
      <c r="D320" s="112" t="s">
        <v>187</v>
      </c>
      <c r="E320" s="112" t="s">
        <v>479</v>
      </c>
      <c r="F320" s="113">
        <v>430.5</v>
      </c>
      <c r="G320" s="114">
        <v>15000</v>
      </c>
      <c r="H320" s="112" t="s">
        <v>120</v>
      </c>
      <c r="I320" s="82">
        <f t="shared" si="14"/>
        <v>28.7</v>
      </c>
    </row>
    <row r="321" spans="1:9" x14ac:dyDescent="0.25">
      <c r="A321" t="str">
        <f t="shared" si="12"/>
        <v>H142008Q2</v>
      </c>
      <c r="B321" t="str">
        <f t="shared" si="13"/>
        <v>2008Q2</v>
      </c>
      <c r="C321" s="112" t="s">
        <v>51</v>
      </c>
      <c r="D321" s="112" t="s">
        <v>187</v>
      </c>
      <c r="E321" s="112" t="s">
        <v>480</v>
      </c>
      <c r="F321" s="113">
        <v>469.5</v>
      </c>
      <c r="G321" s="114">
        <v>14932</v>
      </c>
      <c r="H321" s="112" t="s">
        <v>120</v>
      </c>
      <c r="I321" s="82">
        <f t="shared" si="14"/>
        <v>31.44253951245647</v>
      </c>
    </row>
    <row r="322" spans="1:9" x14ac:dyDescent="0.25">
      <c r="A322" t="str">
        <f t="shared" si="12"/>
        <v>H142008Q3</v>
      </c>
      <c r="B322" t="str">
        <f t="shared" si="13"/>
        <v>2008Q3</v>
      </c>
      <c r="C322" s="112" t="s">
        <v>51</v>
      </c>
      <c r="D322" s="112" t="s">
        <v>187</v>
      </c>
      <c r="E322" s="112" t="s">
        <v>481</v>
      </c>
      <c r="F322" s="113">
        <v>468</v>
      </c>
      <c r="G322" s="114">
        <v>15248</v>
      </c>
      <c r="H322" s="112" t="s">
        <v>120</v>
      </c>
      <c r="I322" s="82">
        <f t="shared" si="14"/>
        <v>30.692549842602308</v>
      </c>
    </row>
    <row r="323" spans="1:9" x14ac:dyDescent="0.25">
      <c r="A323" t="str">
        <f t="shared" ref="A323:A386" si="15">C323&amp;D323&amp;"Q"&amp;E323</f>
        <v>H142008Q4</v>
      </c>
      <c r="B323" t="str">
        <f t="shared" ref="B323:B386" si="16">D323&amp;"Q"&amp;E323</f>
        <v>2008Q4</v>
      </c>
      <c r="C323" s="112" t="s">
        <v>51</v>
      </c>
      <c r="D323" s="112" t="s">
        <v>187</v>
      </c>
      <c r="E323" s="112" t="s">
        <v>464</v>
      </c>
      <c r="F323" s="113">
        <v>446</v>
      </c>
      <c r="G323" s="114">
        <v>15203</v>
      </c>
      <c r="H323" s="112" t="s">
        <v>120</v>
      </c>
      <c r="I323" s="82">
        <f t="shared" ref="I323:I386" si="17">F323/G323*1000</f>
        <v>29.33631520094718</v>
      </c>
    </row>
    <row r="324" spans="1:9" x14ac:dyDescent="0.25">
      <c r="A324" t="str">
        <f t="shared" si="15"/>
        <v>H142009Q1</v>
      </c>
      <c r="B324" t="str">
        <f t="shared" si="16"/>
        <v>2009Q1</v>
      </c>
      <c r="C324" s="112" t="s">
        <v>51</v>
      </c>
      <c r="D324" s="112" t="s">
        <v>119</v>
      </c>
      <c r="E324" s="112" t="s">
        <v>479</v>
      </c>
      <c r="F324" s="113">
        <v>996</v>
      </c>
      <c r="G324" s="114">
        <v>15544</v>
      </c>
      <c r="H324" s="112" t="s">
        <v>188</v>
      </c>
      <c r="I324" s="82">
        <f t="shared" si="17"/>
        <v>64.076170869788996</v>
      </c>
    </row>
    <row r="325" spans="1:9" x14ac:dyDescent="0.25">
      <c r="A325" t="str">
        <f t="shared" si="15"/>
        <v>H142009Q2</v>
      </c>
      <c r="B325" t="str">
        <f t="shared" si="16"/>
        <v>2009Q2</v>
      </c>
      <c r="C325" s="112" t="s">
        <v>51</v>
      </c>
      <c r="D325" s="112" t="s">
        <v>119</v>
      </c>
      <c r="E325" s="112" t="s">
        <v>480</v>
      </c>
      <c r="F325" s="113">
        <v>398</v>
      </c>
      <c r="G325" s="114">
        <v>15303</v>
      </c>
      <c r="H325" s="112" t="s">
        <v>106</v>
      </c>
      <c r="I325" s="82">
        <f t="shared" si="17"/>
        <v>26.007972293014443</v>
      </c>
    </row>
    <row r="326" spans="1:9" x14ac:dyDescent="0.25">
      <c r="A326" t="str">
        <f t="shared" si="15"/>
        <v>H142009Q3</v>
      </c>
      <c r="B326" t="str">
        <f t="shared" si="16"/>
        <v>2009Q3</v>
      </c>
      <c r="C326" s="112" t="s">
        <v>51</v>
      </c>
      <c r="D326" s="112" t="s">
        <v>119</v>
      </c>
      <c r="E326" s="112" t="s">
        <v>481</v>
      </c>
      <c r="F326" s="113">
        <v>699</v>
      </c>
      <c r="G326" s="114">
        <v>14627</v>
      </c>
      <c r="H326" s="112" t="s">
        <v>120</v>
      </c>
      <c r="I326" s="82">
        <f t="shared" si="17"/>
        <v>47.788336637724754</v>
      </c>
    </row>
    <row r="327" spans="1:9" x14ac:dyDescent="0.25">
      <c r="A327" t="str">
        <f t="shared" si="15"/>
        <v>H142009Q4</v>
      </c>
      <c r="B327" t="str">
        <f t="shared" si="16"/>
        <v>2009Q4</v>
      </c>
      <c r="C327" s="112" t="s">
        <v>51</v>
      </c>
      <c r="D327" s="112" t="s">
        <v>119</v>
      </c>
      <c r="E327" s="112" t="s">
        <v>464</v>
      </c>
      <c r="F327" s="113">
        <v>576</v>
      </c>
      <c r="G327" s="114">
        <v>14945</v>
      </c>
      <c r="H327" s="112" t="s">
        <v>120</v>
      </c>
      <c r="I327" s="82">
        <f t="shared" si="17"/>
        <v>38.541318166610907</v>
      </c>
    </row>
    <row r="328" spans="1:9" x14ac:dyDescent="0.25">
      <c r="A328" t="str">
        <f t="shared" si="15"/>
        <v>H142010Q1</v>
      </c>
      <c r="B328" t="str">
        <f t="shared" si="16"/>
        <v>2010Q1</v>
      </c>
      <c r="C328" s="112" t="s">
        <v>51</v>
      </c>
      <c r="D328" s="112" t="s">
        <v>121</v>
      </c>
      <c r="E328" s="112" t="s">
        <v>479</v>
      </c>
      <c r="F328" s="113">
        <v>587</v>
      </c>
      <c r="G328" s="114">
        <v>15385</v>
      </c>
      <c r="H328" s="112" t="s">
        <v>106</v>
      </c>
      <c r="I328" s="82">
        <f t="shared" si="17"/>
        <v>38.154046148846277</v>
      </c>
    </row>
    <row r="329" spans="1:9" x14ac:dyDescent="0.25">
      <c r="A329" t="str">
        <f t="shared" si="15"/>
        <v>H142010Q2</v>
      </c>
      <c r="B329" t="str">
        <f t="shared" si="16"/>
        <v>2010Q2</v>
      </c>
      <c r="C329" s="112" t="s">
        <v>51</v>
      </c>
      <c r="D329" s="112" t="s">
        <v>121</v>
      </c>
      <c r="E329" s="112" t="s">
        <v>480</v>
      </c>
      <c r="F329" s="113">
        <v>580.79999999999995</v>
      </c>
      <c r="G329" s="114">
        <v>15131</v>
      </c>
      <c r="H329" s="112" t="s">
        <v>106</v>
      </c>
      <c r="I329" s="82">
        <f t="shared" si="17"/>
        <v>38.384772982618465</v>
      </c>
    </row>
    <row r="330" spans="1:9" x14ac:dyDescent="0.25">
      <c r="A330" t="str">
        <f t="shared" si="15"/>
        <v>H142010Q3</v>
      </c>
      <c r="B330" t="str">
        <f t="shared" si="16"/>
        <v>2010Q3</v>
      </c>
      <c r="C330" s="112" t="s">
        <v>51</v>
      </c>
      <c r="D330" s="112" t="s">
        <v>121</v>
      </c>
      <c r="E330" s="112" t="s">
        <v>481</v>
      </c>
      <c r="F330" s="113">
        <v>533.6</v>
      </c>
      <c r="G330" s="114">
        <v>14305</v>
      </c>
      <c r="H330" s="112" t="s">
        <v>106</v>
      </c>
      <c r="I330" s="82">
        <f t="shared" si="17"/>
        <v>37.301642782243974</v>
      </c>
    </row>
    <row r="331" spans="1:9" x14ac:dyDescent="0.25">
      <c r="A331" t="str">
        <f t="shared" si="15"/>
        <v>H142010Q4</v>
      </c>
      <c r="B331" t="str">
        <f t="shared" si="16"/>
        <v>2010Q4</v>
      </c>
      <c r="C331" s="112" t="s">
        <v>51</v>
      </c>
      <c r="D331" s="112" t="s">
        <v>121</v>
      </c>
      <c r="E331" s="112" t="s">
        <v>464</v>
      </c>
      <c r="F331" s="113">
        <v>470.4</v>
      </c>
      <c r="G331" s="114">
        <v>14776</v>
      </c>
      <c r="H331" s="112" t="s">
        <v>106</v>
      </c>
      <c r="I331" s="82">
        <f t="shared" si="17"/>
        <v>31.835408770979964</v>
      </c>
    </row>
    <row r="332" spans="1:9" x14ac:dyDescent="0.25">
      <c r="A332" t="str">
        <f t="shared" si="15"/>
        <v>H142011Q1</v>
      </c>
      <c r="B332" t="str">
        <f t="shared" si="16"/>
        <v>2011Q1</v>
      </c>
      <c r="C332" s="112" t="s">
        <v>51</v>
      </c>
      <c r="D332" s="112" t="s">
        <v>123</v>
      </c>
      <c r="E332" s="112" t="s">
        <v>479</v>
      </c>
      <c r="F332" s="113">
        <v>570.85</v>
      </c>
      <c r="G332" s="114">
        <v>15084</v>
      </c>
      <c r="H332" s="112" t="s">
        <v>106</v>
      </c>
      <c r="I332" s="82">
        <f t="shared" si="17"/>
        <v>37.844736144258817</v>
      </c>
    </row>
    <row r="333" spans="1:9" x14ac:dyDescent="0.25">
      <c r="A333" t="str">
        <f t="shared" si="15"/>
        <v>H142011Q2</v>
      </c>
      <c r="B333" t="str">
        <f t="shared" si="16"/>
        <v>2011Q2</v>
      </c>
      <c r="C333" s="112" t="s">
        <v>51</v>
      </c>
      <c r="D333" s="112" t="s">
        <v>123</v>
      </c>
      <c r="E333" s="112" t="s">
        <v>480</v>
      </c>
      <c r="F333" s="113">
        <v>494.8</v>
      </c>
      <c r="G333" s="114">
        <v>15392</v>
      </c>
      <c r="H333" s="112" t="s">
        <v>106</v>
      </c>
      <c r="I333" s="82">
        <f t="shared" si="17"/>
        <v>32.146569646569645</v>
      </c>
    </row>
    <row r="334" spans="1:9" x14ac:dyDescent="0.25">
      <c r="A334" t="str">
        <f t="shared" si="15"/>
        <v>H142011Q3</v>
      </c>
      <c r="B334" t="str">
        <f t="shared" si="16"/>
        <v>2011Q3</v>
      </c>
      <c r="C334" s="112" t="s">
        <v>51</v>
      </c>
      <c r="D334" s="112" t="s">
        <v>123</v>
      </c>
      <c r="E334" s="112" t="s">
        <v>481</v>
      </c>
      <c r="F334" s="113">
        <v>557</v>
      </c>
      <c r="G334" s="114">
        <v>15061</v>
      </c>
      <c r="H334" s="112" t="s">
        <v>106</v>
      </c>
      <c r="I334" s="82">
        <f t="shared" si="17"/>
        <v>36.982936060022581</v>
      </c>
    </row>
    <row r="335" spans="1:9" x14ac:dyDescent="0.25">
      <c r="A335" t="str">
        <f t="shared" si="15"/>
        <v>H142011Q4</v>
      </c>
      <c r="B335" t="str">
        <f t="shared" si="16"/>
        <v>2011Q4</v>
      </c>
      <c r="C335" s="112" t="s">
        <v>51</v>
      </c>
      <c r="D335" s="112" t="s">
        <v>123</v>
      </c>
      <c r="E335" s="112" t="s">
        <v>464</v>
      </c>
      <c r="F335" s="113">
        <v>518</v>
      </c>
      <c r="G335" s="114">
        <v>14985</v>
      </c>
      <c r="H335" s="112" t="s">
        <v>106</v>
      </c>
      <c r="I335" s="82">
        <f t="shared" si="17"/>
        <v>34.567901234567898</v>
      </c>
    </row>
    <row r="336" spans="1:9" x14ac:dyDescent="0.25">
      <c r="A336" t="str">
        <f t="shared" si="15"/>
        <v>H142012Q1</v>
      </c>
      <c r="B336" t="str">
        <f t="shared" si="16"/>
        <v>2012Q1</v>
      </c>
      <c r="C336" s="112" t="s">
        <v>51</v>
      </c>
      <c r="D336" s="112" t="s">
        <v>124</v>
      </c>
      <c r="E336" s="112" t="s">
        <v>479</v>
      </c>
      <c r="F336" s="113">
        <v>544</v>
      </c>
      <c r="G336" s="114">
        <v>15519</v>
      </c>
      <c r="H336" s="112" t="s">
        <v>106</v>
      </c>
      <c r="I336" s="82">
        <f t="shared" si="17"/>
        <v>35.053805013209612</v>
      </c>
    </row>
    <row r="337" spans="1:9" x14ac:dyDescent="0.25">
      <c r="A337" t="str">
        <f t="shared" si="15"/>
        <v>H142012Q2</v>
      </c>
      <c r="B337" t="str">
        <f t="shared" si="16"/>
        <v>2012Q2</v>
      </c>
      <c r="C337" s="112" t="s">
        <v>51</v>
      </c>
      <c r="D337" s="112" t="s">
        <v>124</v>
      </c>
      <c r="E337" s="112" t="s">
        <v>480</v>
      </c>
      <c r="F337" s="113">
        <v>467</v>
      </c>
      <c r="G337" s="114">
        <v>14473</v>
      </c>
      <c r="H337" s="112" t="s">
        <v>106</v>
      </c>
      <c r="I337" s="82">
        <f t="shared" si="17"/>
        <v>32.266979893594971</v>
      </c>
    </row>
    <row r="338" spans="1:9" x14ac:dyDescent="0.25">
      <c r="A338" t="str">
        <f t="shared" si="15"/>
        <v>H142012Q3</v>
      </c>
      <c r="B338" t="str">
        <f t="shared" si="16"/>
        <v>2012Q3</v>
      </c>
      <c r="C338" s="112" t="s">
        <v>51</v>
      </c>
      <c r="D338" s="112" t="s">
        <v>124</v>
      </c>
      <c r="E338" s="112" t="s">
        <v>481</v>
      </c>
      <c r="F338" s="113">
        <v>524.35</v>
      </c>
      <c r="G338" s="114">
        <v>14748</v>
      </c>
      <c r="H338" s="112" t="s">
        <v>106</v>
      </c>
      <c r="I338" s="82">
        <f t="shared" si="17"/>
        <v>35.553973420124763</v>
      </c>
    </row>
    <row r="339" spans="1:9" x14ac:dyDescent="0.25">
      <c r="A339" t="str">
        <f t="shared" si="15"/>
        <v>H142012Q4</v>
      </c>
      <c r="B339" t="str">
        <f t="shared" si="16"/>
        <v>2012Q4</v>
      </c>
      <c r="C339" s="112" t="s">
        <v>51</v>
      </c>
      <c r="D339" s="112" t="s">
        <v>124</v>
      </c>
      <c r="E339" s="112" t="s">
        <v>464</v>
      </c>
      <c r="F339" s="113">
        <v>563</v>
      </c>
      <c r="G339" s="114">
        <v>15181</v>
      </c>
      <c r="H339" s="112" t="s">
        <v>106</v>
      </c>
      <c r="I339" s="82">
        <f t="shared" si="17"/>
        <v>37.085830972926686</v>
      </c>
    </row>
    <row r="340" spans="1:9" x14ac:dyDescent="0.25">
      <c r="A340" t="str">
        <f t="shared" si="15"/>
        <v>H142013Q1</v>
      </c>
      <c r="B340" t="str">
        <f t="shared" si="16"/>
        <v>2013Q1</v>
      </c>
      <c r="C340" s="112" t="s">
        <v>51</v>
      </c>
      <c r="D340" s="112" t="s">
        <v>125</v>
      </c>
      <c r="E340" s="112" t="s">
        <v>479</v>
      </c>
      <c r="F340" s="113">
        <v>676.2</v>
      </c>
      <c r="G340" s="114">
        <v>14786</v>
      </c>
      <c r="H340" s="112" t="s">
        <v>106</v>
      </c>
      <c r="I340" s="82">
        <f t="shared" si="17"/>
        <v>45.732449614500212</v>
      </c>
    </row>
    <row r="341" spans="1:9" x14ac:dyDescent="0.25">
      <c r="A341" t="str">
        <f t="shared" si="15"/>
        <v>H142013Q2</v>
      </c>
      <c r="B341" t="str">
        <f t="shared" si="16"/>
        <v>2013Q2</v>
      </c>
      <c r="C341" s="112" t="s">
        <v>51</v>
      </c>
      <c r="D341" s="112" t="s">
        <v>125</v>
      </c>
      <c r="E341" s="112" t="s">
        <v>480</v>
      </c>
      <c r="F341" s="113">
        <v>488</v>
      </c>
      <c r="G341" s="114">
        <v>14061</v>
      </c>
      <c r="H341" s="112" t="s">
        <v>106</v>
      </c>
      <c r="I341" s="82">
        <f t="shared" si="17"/>
        <v>34.705924187468888</v>
      </c>
    </row>
    <row r="342" spans="1:9" x14ac:dyDescent="0.25">
      <c r="A342" t="str">
        <f t="shared" si="15"/>
        <v>H142013Q3</v>
      </c>
      <c r="B342" t="str">
        <f t="shared" si="16"/>
        <v>2013Q3</v>
      </c>
      <c r="C342" s="112" t="s">
        <v>51</v>
      </c>
      <c r="D342" s="112" t="s">
        <v>125</v>
      </c>
      <c r="E342" s="112" t="s">
        <v>481</v>
      </c>
      <c r="F342" s="113">
        <v>681</v>
      </c>
      <c r="G342" s="114">
        <v>13837</v>
      </c>
      <c r="H342" s="112" t="s">
        <v>106</v>
      </c>
      <c r="I342" s="82">
        <f t="shared" si="17"/>
        <v>49.215870492158707</v>
      </c>
    </row>
    <row r="343" spans="1:9" x14ac:dyDescent="0.25">
      <c r="A343" t="str">
        <f t="shared" si="15"/>
        <v>H142014Q1</v>
      </c>
      <c r="B343" t="str">
        <f t="shared" si="16"/>
        <v>2014Q1</v>
      </c>
      <c r="C343" s="112" t="s">
        <v>51</v>
      </c>
      <c r="D343" s="112" t="s">
        <v>126</v>
      </c>
      <c r="E343" s="112" t="s">
        <v>479</v>
      </c>
      <c r="F343" s="113">
        <v>519</v>
      </c>
      <c r="G343" s="114">
        <v>14930</v>
      </c>
      <c r="H343" s="112" t="s">
        <v>106</v>
      </c>
      <c r="I343" s="82">
        <f t="shared" si="17"/>
        <v>34.7622237106497</v>
      </c>
    </row>
    <row r="344" spans="1:9" x14ac:dyDescent="0.25">
      <c r="A344" t="str">
        <f t="shared" si="15"/>
        <v>H142014Q2</v>
      </c>
      <c r="B344" t="str">
        <f t="shared" si="16"/>
        <v>2014Q2</v>
      </c>
      <c r="C344" s="112" t="s">
        <v>51</v>
      </c>
      <c r="D344" s="112" t="s">
        <v>126</v>
      </c>
      <c r="E344" s="112" t="s">
        <v>480</v>
      </c>
      <c r="F344" s="113">
        <v>606</v>
      </c>
      <c r="G344" s="114">
        <v>14912</v>
      </c>
      <c r="H344" s="112" t="s">
        <v>106</v>
      </c>
      <c r="I344" s="82">
        <f t="shared" si="17"/>
        <v>40.638412017167383</v>
      </c>
    </row>
    <row r="345" spans="1:9" x14ac:dyDescent="0.25">
      <c r="A345" t="str">
        <f t="shared" si="15"/>
        <v>H142014Q3</v>
      </c>
      <c r="B345" t="str">
        <f t="shared" si="16"/>
        <v>2014Q3</v>
      </c>
      <c r="C345" s="112" t="s">
        <v>51</v>
      </c>
      <c r="D345" s="112" t="s">
        <v>126</v>
      </c>
      <c r="E345" s="112" t="s">
        <v>481</v>
      </c>
      <c r="F345" s="113">
        <v>717</v>
      </c>
      <c r="G345" s="114">
        <v>14491</v>
      </c>
      <c r="H345" s="112" t="s">
        <v>108</v>
      </c>
      <c r="I345" s="82">
        <f t="shared" si="17"/>
        <v>49.478986957421846</v>
      </c>
    </row>
    <row r="346" spans="1:9" x14ac:dyDescent="0.25">
      <c r="A346" t="str">
        <f t="shared" si="15"/>
        <v>H142014Q4</v>
      </c>
      <c r="B346" t="str">
        <f t="shared" si="16"/>
        <v>2014Q4</v>
      </c>
      <c r="C346" s="112" t="s">
        <v>51</v>
      </c>
      <c r="D346" s="112" t="s">
        <v>126</v>
      </c>
      <c r="E346" s="112" t="s">
        <v>464</v>
      </c>
      <c r="F346" s="113">
        <v>717</v>
      </c>
      <c r="G346" s="114">
        <v>15350</v>
      </c>
      <c r="H346" s="112" t="s">
        <v>108</v>
      </c>
      <c r="I346" s="82">
        <f t="shared" si="17"/>
        <v>46.710097719869708</v>
      </c>
    </row>
    <row r="347" spans="1:9" x14ac:dyDescent="0.25">
      <c r="A347" t="str">
        <f t="shared" si="15"/>
        <v>H142015Q1</v>
      </c>
      <c r="B347" t="str">
        <f t="shared" si="16"/>
        <v>2015Q1</v>
      </c>
      <c r="C347" s="112" t="s">
        <v>51</v>
      </c>
      <c r="D347" s="112" t="s">
        <v>127</v>
      </c>
      <c r="E347" s="112" t="s">
        <v>479</v>
      </c>
      <c r="F347" s="113">
        <v>674</v>
      </c>
      <c r="G347" s="114">
        <v>15545</v>
      </c>
      <c r="H347" s="112" t="s">
        <v>108</v>
      </c>
      <c r="I347" s="82">
        <f t="shared" si="17"/>
        <v>43.3579929237697</v>
      </c>
    </row>
    <row r="348" spans="1:9" x14ac:dyDescent="0.25">
      <c r="A348" t="str">
        <f t="shared" si="15"/>
        <v>H142015Q2</v>
      </c>
      <c r="B348" t="str">
        <f t="shared" si="16"/>
        <v>2015Q2</v>
      </c>
      <c r="C348" s="112" t="s">
        <v>51</v>
      </c>
      <c r="D348" s="112" t="s">
        <v>127</v>
      </c>
      <c r="E348" s="112" t="s">
        <v>480</v>
      </c>
      <c r="F348" s="113">
        <v>576</v>
      </c>
      <c r="G348" s="114">
        <v>14127</v>
      </c>
      <c r="H348" s="112" t="s">
        <v>106</v>
      </c>
      <c r="I348" s="82">
        <f t="shared" si="17"/>
        <v>40.772987895519215</v>
      </c>
    </row>
    <row r="349" spans="1:9" x14ac:dyDescent="0.25">
      <c r="A349" t="str">
        <f t="shared" si="15"/>
        <v>H142015Q3</v>
      </c>
      <c r="B349" t="str">
        <f t="shared" si="16"/>
        <v>2015Q3</v>
      </c>
      <c r="C349" s="112" t="s">
        <v>51</v>
      </c>
      <c r="D349" s="112" t="s">
        <v>127</v>
      </c>
      <c r="E349" s="112" t="s">
        <v>481</v>
      </c>
      <c r="F349" s="113">
        <v>584</v>
      </c>
      <c r="G349" s="114">
        <v>14136</v>
      </c>
      <c r="H349" s="112" t="s">
        <v>106</v>
      </c>
      <c r="I349" s="82">
        <f t="shared" si="17"/>
        <v>41.312959818902094</v>
      </c>
    </row>
    <row r="350" spans="1:9" x14ac:dyDescent="0.25">
      <c r="A350" t="str">
        <f t="shared" si="15"/>
        <v>H142015Q4</v>
      </c>
      <c r="B350" t="str">
        <f t="shared" si="16"/>
        <v>2015Q4</v>
      </c>
      <c r="C350" s="112" t="s">
        <v>51</v>
      </c>
      <c r="D350" s="112" t="s">
        <v>127</v>
      </c>
      <c r="E350" s="112" t="s">
        <v>464</v>
      </c>
      <c r="F350" s="113">
        <v>742</v>
      </c>
      <c r="G350" s="114">
        <v>15295</v>
      </c>
      <c r="H350" s="112" t="s">
        <v>106</v>
      </c>
      <c r="I350" s="82">
        <f t="shared" si="17"/>
        <v>48.512585812356974</v>
      </c>
    </row>
    <row r="351" spans="1:9" x14ac:dyDescent="0.25">
      <c r="A351" t="str">
        <f t="shared" si="15"/>
        <v>H142016Q1</v>
      </c>
      <c r="B351" t="str">
        <f t="shared" si="16"/>
        <v>2016Q1</v>
      </c>
      <c r="C351" s="112" t="s">
        <v>51</v>
      </c>
      <c r="D351" s="112" t="s">
        <v>428</v>
      </c>
      <c r="E351" s="112" t="s">
        <v>479</v>
      </c>
      <c r="F351" s="113">
        <v>554</v>
      </c>
      <c r="G351" s="114">
        <v>15066</v>
      </c>
      <c r="H351" s="112" t="s">
        <v>106</v>
      </c>
      <c r="I351" s="82">
        <f t="shared" si="17"/>
        <v>36.771538563653266</v>
      </c>
    </row>
    <row r="352" spans="1:9" x14ac:dyDescent="0.25">
      <c r="A352" t="str">
        <f t="shared" si="15"/>
        <v>H142016Q2</v>
      </c>
      <c r="B352" t="str">
        <f t="shared" si="16"/>
        <v>2016Q2</v>
      </c>
      <c r="C352" s="112" t="s">
        <v>51</v>
      </c>
      <c r="D352" s="112" t="s">
        <v>428</v>
      </c>
      <c r="E352" s="112" t="s">
        <v>480</v>
      </c>
      <c r="F352" s="113">
        <v>674</v>
      </c>
      <c r="G352" s="114">
        <v>15013</v>
      </c>
      <c r="H352" s="112" t="s">
        <v>106</v>
      </c>
      <c r="I352" s="82">
        <f t="shared" si="17"/>
        <v>44.894424831812429</v>
      </c>
    </row>
    <row r="353" spans="1:9" x14ac:dyDescent="0.25">
      <c r="A353" t="str">
        <f t="shared" si="15"/>
        <v>H142016Q3</v>
      </c>
      <c r="B353" t="str">
        <f t="shared" si="16"/>
        <v>2016Q3</v>
      </c>
      <c r="C353" s="112" t="s">
        <v>51</v>
      </c>
      <c r="D353" s="112" t="s">
        <v>428</v>
      </c>
      <c r="E353" s="112" t="s">
        <v>481</v>
      </c>
      <c r="F353" s="113">
        <v>746</v>
      </c>
      <c r="G353" s="114">
        <v>14421</v>
      </c>
      <c r="H353" s="112" t="s">
        <v>106</v>
      </c>
      <c r="I353" s="82">
        <f t="shared" si="17"/>
        <v>51.73011580334235</v>
      </c>
    </row>
    <row r="354" spans="1:9" x14ac:dyDescent="0.25">
      <c r="A354" t="str">
        <f t="shared" si="15"/>
        <v>H142016Q4</v>
      </c>
      <c r="B354" t="str">
        <f t="shared" si="16"/>
        <v>2016Q4</v>
      </c>
      <c r="C354" s="112" t="s">
        <v>51</v>
      </c>
      <c r="D354" s="112" t="s">
        <v>428</v>
      </c>
      <c r="E354" s="112" t="s">
        <v>464</v>
      </c>
      <c r="F354" s="113">
        <v>797</v>
      </c>
      <c r="G354" s="114">
        <v>15505</v>
      </c>
      <c r="H354" s="112" t="s">
        <v>106</v>
      </c>
      <c r="I354" s="82">
        <f t="shared" si="17"/>
        <v>51.402773298935827</v>
      </c>
    </row>
    <row r="355" spans="1:9" x14ac:dyDescent="0.25">
      <c r="A355" t="str">
        <f t="shared" si="15"/>
        <v>H142017Q1</v>
      </c>
      <c r="B355" t="str">
        <f t="shared" si="16"/>
        <v>2017Q1</v>
      </c>
      <c r="C355" s="112" t="s">
        <v>51</v>
      </c>
      <c r="D355" s="112" t="s">
        <v>447</v>
      </c>
      <c r="E355" s="112" t="s">
        <v>479</v>
      </c>
      <c r="F355" s="113">
        <v>719</v>
      </c>
      <c r="G355" s="114">
        <v>14942</v>
      </c>
      <c r="H355" s="112" t="s">
        <v>106</v>
      </c>
      <c r="I355" s="82">
        <f t="shared" si="17"/>
        <v>48.119394993976712</v>
      </c>
    </row>
    <row r="356" spans="1:9" x14ac:dyDescent="0.25">
      <c r="A356" t="str">
        <f t="shared" si="15"/>
        <v>H142017Q2</v>
      </c>
      <c r="B356" t="str">
        <f t="shared" si="16"/>
        <v>2017Q2</v>
      </c>
      <c r="C356" s="112" t="s">
        <v>51</v>
      </c>
      <c r="D356" s="112" t="s">
        <v>447</v>
      </c>
      <c r="E356" s="112" t="s">
        <v>480</v>
      </c>
      <c r="F356" s="113">
        <v>699</v>
      </c>
      <c r="G356" s="114">
        <v>14995</v>
      </c>
      <c r="H356" s="112" t="s">
        <v>106</v>
      </c>
      <c r="I356" s="82">
        <f t="shared" si="17"/>
        <v>46.61553851283761</v>
      </c>
    </row>
    <row r="357" spans="1:9" x14ac:dyDescent="0.25">
      <c r="A357" t="str">
        <f t="shared" si="15"/>
        <v>H142017Q3</v>
      </c>
      <c r="B357" t="str">
        <f t="shared" si="16"/>
        <v>2017Q3</v>
      </c>
      <c r="C357" s="112" t="s">
        <v>51</v>
      </c>
      <c r="D357" s="112" t="s">
        <v>447</v>
      </c>
      <c r="E357" s="112" t="s">
        <v>481</v>
      </c>
      <c r="F357" s="113">
        <v>865</v>
      </c>
      <c r="G357" s="114">
        <v>14733</v>
      </c>
      <c r="H357" s="112" t="s">
        <v>106</v>
      </c>
      <c r="I357" s="82">
        <f t="shared" si="17"/>
        <v>58.711735559628046</v>
      </c>
    </row>
    <row r="358" spans="1:9" x14ac:dyDescent="0.25">
      <c r="A358" t="str">
        <f t="shared" si="15"/>
        <v>H142017Q4</v>
      </c>
      <c r="B358" t="str">
        <f t="shared" si="16"/>
        <v>2017Q4</v>
      </c>
      <c r="C358" s="112" t="s">
        <v>51</v>
      </c>
      <c r="D358" s="112" t="s">
        <v>447</v>
      </c>
      <c r="E358" s="112" t="s">
        <v>464</v>
      </c>
      <c r="F358" s="113">
        <v>741</v>
      </c>
      <c r="G358" s="114">
        <v>15288</v>
      </c>
      <c r="H358" s="112" t="s">
        <v>106</v>
      </c>
      <c r="I358" s="82">
        <f t="shared" si="17"/>
        <v>48.469387755102041</v>
      </c>
    </row>
    <row r="359" spans="1:9" x14ac:dyDescent="0.25">
      <c r="A359" t="str">
        <f t="shared" si="15"/>
        <v>H142018Q1</v>
      </c>
      <c r="B359" t="str">
        <f t="shared" si="16"/>
        <v>2018Q1</v>
      </c>
      <c r="C359" s="112" t="s">
        <v>51</v>
      </c>
      <c r="D359" s="112" t="s">
        <v>456</v>
      </c>
      <c r="E359" s="112" t="s">
        <v>479</v>
      </c>
      <c r="F359" s="113">
        <v>629</v>
      </c>
      <c r="G359" s="114">
        <v>15395</v>
      </c>
      <c r="H359" s="112" t="s">
        <v>106</v>
      </c>
      <c r="I359" s="82">
        <f t="shared" si="17"/>
        <v>40.857421240662553</v>
      </c>
    </row>
    <row r="360" spans="1:9" x14ac:dyDescent="0.25">
      <c r="A360" t="str">
        <f t="shared" si="15"/>
        <v>H142018Q2</v>
      </c>
      <c r="B360" t="str">
        <f t="shared" si="16"/>
        <v>2018Q2</v>
      </c>
      <c r="C360" s="112" t="s">
        <v>51</v>
      </c>
      <c r="D360" s="112" t="s">
        <v>456</v>
      </c>
      <c r="E360" s="112" t="s">
        <v>480</v>
      </c>
      <c r="F360" s="113">
        <v>747</v>
      </c>
      <c r="G360" s="114">
        <v>14862</v>
      </c>
      <c r="H360" s="112" t="s">
        <v>106</v>
      </c>
      <c r="I360" s="82">
        <f t="shared" si="17"/>
        <v>50.262414210738797</v>
      </c>
    </row>
    <row r="361" spans="1:9" x14ac:dyDescent="0.25">
      <c r="A361" t="str">
        <f t="shared" si="15"/>
        <v>H142018Q3</v>
      </c>
      <c r="B361" t="str">
        <f t="shared" si="16"/>
        <v>2018Q3</v>
      </c>
      <c r="C361" s="112" t="s">
        <v>51</v>
      </c>
      <c r="D361" s="112" t="s">
        <v>456</v>
      </c>
      <c r="E361" s="112" t="s">
        <v>481</v>
      </c>
      <c r="F361" s="113">
        <v>804</v>
      </c>
      <c r="G361" s="114">
        <v>14302</v>
      </c>
      <c r="H361" s="112" t="s">
        <v>106</v>
      </c>
      <c r="I361" s="82">
        <f t="shared" si="17"/>
        <v>56.215913858201645</v>
      </c>
    </row>
    <row r="362" spans="1:9" x14ac:dyDescent="0.25">
      <c r="A362" t="str">
        <f t="shared" si="15"/>
        <v>H142018Q4</v>
      </c>
      <c r="B362" t="str">
        <f t="shared" si="16"/>
        <v>2018Q4</v>
      </c>
      <c r="C362" s="112" t="s">
        <v>51</v>
      </c>
      <c r="D362" s="112" t="s">
        <v>456</v>
      </c>
      <c r="E362" s="112" t="s">
        <v>464</v>
      </c>
      <c r="F362" s="113">
        <v>752</v>
      </c>
      <c r="G362" s="114">
        <v>15397</v>
      </c>
      <c r="H362" s="112" t="s">
        <v>106</v>
      </c>
      <c r="I362" s="82">
        <f t="shared" si="17"/>
        <v>48.840683249983769</v>
      </c>
    </row>
    <row r="363" spans="1:9" x14ac:dyDescent="0.25">
      <c r="A363" t="str">
        <f t="shared" si="15"/>
        <v>H142019Q1</v>
      </c>
      <c r="B363" t="str">
        <f t="shared" si="16"/>
        <v>2019Q1</v>
      </c>
      <c r="C363" s="112" t="s">
        <v>51</v>
      </c>
      <c r="D363" s="112" t="s">
        <v>478</v>
      </c>
      <c r="E363" s="112" t="s">
        <v>479</v>
      </c>
      <c r="F363" s="113">
        <v>772</v>
      </c>
      <c r="G363" s="114">
        <v>15063</v>
      </c>
      <c r="H363" s="112" t="s">
        <v>106</v>
      </c>
      <c r="I363" s="82">
        <f t="shared" si="17"/>
        <v>51.251410741552149</v>
      </c>
    </row>
    <row r="364" spans="1:9" x14ac:dyDescent="0.25">
      <c r="A364" t="str">
        <f t="shared" si="15"/>
        <v>H142019Q2</v>
      </c>
      <c r="B364" t="str">
        <f t="shared" si="16"/>
        <v>2019Q2</v>
      </c>
      <c r="C364" s="112" t="s">
        <v>51</v>
      </c>
      <c r="D364" s="112" t="s">
        <v>478</v>
      </c>
      <c r="E364" s="112" t="s">
        <v>480</v>
      </c>
      <c r="F364" s="113">
        <v>818</v>
      </c>
      <c r="G364" s="114">
        <v>14991</v>
      </c>
      <c r="H364" s="112" t="s">
        <v>106</v>
      </c>
      <c r="I364" s="82">
        <f t="shared" si="17"/>
        <v>54.56607297711961</v>
      </c>
    </row>
    <row r="365" spans="1:9" x14ac:dyDescent="0.25">
      <c r="A365" t="str">
        <f t="shared" si="15"/>
        <v>H162008Q1</v>
      </c>
      <c r="B365" t="str">
        <f t="shared" si="16"/>
        <v>2008Q1</v>
      </c>
      <c r="C365" s="112" t="s">
        <v>52</v>
      </c>
      <c r="D365" s="112" t="s">
        <v>187</v>
      </c>
      <c r="E365" s="112" t="s">
        <v>479</v>
      </c>
      <c r="F365" s="113">
        <v>172.22</v>
      </c>
      <c r="G365" s="114">
        <v>13064</v>
      </c>
      <c r="H365" s="112" t="s">
        <v>120</v>
      </c>
      <c r="I365" s="82">
        <f t="shared" si="17"/>
        <v>13.182792406613594</v>
      </c>
    </row>
    <row r="366" spans="1:9" x14ac:dyDescent="0.25">
      <c r="A366" t="str">
        <f t="shared" si="15"/>
        <v>H162008Q2</v>
      </c>
      <c r="B366" t="str">
        <f t="shared" si="16"/>
        <v>2008Q2</v>
      </c>
      <c r="C366" s="112" t="s">
        <v>52</v>
      </c>
      <c r="D366" s="112" t="s">
        <v>187</v>
      </c>
      <c r="E366" s="112" t="s">
        <v>480</v>
      </c>
      <c r="F366" s="113">
        <v>186.55</v>
      </c>
      <c r="G366" s="114">
        <v>13461</v>
      </c>
      <c r="H366" s="112" t="s">
        <v>120</v>
      </c>
      <c r="I366" s="82">
        <f t="shared" si="17"/>
        <v>13.858554342173687</v>
      </c>
    </row>
    <row r="367" spans="1:9" x14ac:dyDescent="0.25">
      <c r="A367" t="str">
        <f t="shared" si="15"/>
        <v>H162008Q3</v>
      </c>
      <c r="B367" t="str">
        <f t="shared" si="16"/>
        <v>2008Q3</v>
      </c>
      <c r="C367" s="112" t="s">
        <v>52</v>
      </c>
      <c r="D367" s="112" t="s">
        <v>187</v>
      </c>
      <c r="E367" s="112" t="s">
        <v>481</v>
      </c>
      <c r="F367" s="113">
        <v>238.42</v>
      </c>
      <c r="G367" s="114">
        <v>13740</v>
      </c>
      <c r="H367" s="112" t="s">
        <v>120</v>
      </c>
      <c r="I367" s="82">
        <f t="shared" si="17"/>
        <v>17.352256186317319</v>
      </c>
    </row>
    <row r="368" spans="1:9" x14ac:dyDescent="0.25">
      <c r="A368" t="str">
        <f t="shared" si="15"/>
        <v>H162008Q4</v>
      </c>
      <c r="B368" t="str">
        <f t="shared" si="16"/>
        <v>2008Q4</v>
      </c>
      <c r="C368" s="112" t="s">
        <v>52</v>
      </c>
      <c r="D368" s="112" t="s">
        <v>187</v>
      </c>
      <c r="E368" s="112" t="s">
        <v>464</v>
      </c>
      <c r="F368" s="113">
        <v>332.62</v>
      </c>
      <c r="G368" s="114">
        <v>13112</v>
      </c>
      <c r="H368" s="112" t="s">
        <v>120</v>
      </c>
      <c r="I368" s="82">
        <f t="shared" si="17"/>
        <v>25.367602196461256</v>
      </c>
    </row>
    <row r="369" spans="1:9" x14ac:dyDescent="0.25">
      <c r="A369" t="str">
        <f t="shared" si="15"/>
        <v>H162009Q1</v>
      </c>
      <c r="B369" t="str">
        <f t="shared" si="16"/>
        <v>2009Q1</v>
      </c>
      <c r="C369" s="112" t="s">
        <v>52</v>
      </c>
      <c r="D369" s="112" t="s">
        <v>119</v>
      </c>
      <c r="E369" s="112" t="s">
        <v>479</v>
      </c>
      <c r="F369" s="113">
        <v>360.81</v>
      </c>
      <c r="G369" s="114">
        <v>12607</v>
      </c>
      <c r="H369" s="112" t="s">
        <v>106</v>
      </c>
      <c r="I369" s="82">
        <f t="shared" si="17"/>
        <v>28.619814388831603</v>
      </c>
    </row>
    <row r="370" spans="1:9" x14ac:dyDescent="0.25">
      <c r="A370" t="str">
        <f t="shared" si="15"/>
        <v>H162009Q2</v>
      </c>
      <c r="B370" t="str">
        <f t="shared" si="16"/>
        <v>2009Q2</v>
      </c>
      <c r="C370" s="112" t="s">
        <v>52</v>
      </c>
      <c r="D370" s="112" t="s">
        <v>119</v>
      </c>
      <c r="E370" s="112" t="s">
        <v>480</v>
      </c>
      <c r="F370" s="113">
        <v>210.46999999999997</v>
      </c>
      <c r="G370" s="114">
        <v>12707</v>
      </c>
      <c r="H370" s="112" t="s">
        <v>106</v>
      </c>
      <c r="I370" s="82">
        <f t="shared" si="17"/>
        <v>16.563311560557171</v>
      </c>
    </row>
    <row r="371" spans="1:9" x14ac:dyDescent="0.25">
      <c r="A371" t="str">
        <f t="shared" si="15"/>
        <v>H162010Q1</v>
      </c>
      <c r="B371" t="str">
        <f t="shared" si="16"/>
        <v>2010Q1</v>
      </c>
      <c r="C371" s="112" t="s">
        <v>52</v>
      </c>
      <c r="D371" s="112" t="s">
        <v>121</v>
      </c>
      <c r="E371" s="112" t="s">
        <v>479</v>
      </c>
      <c r="F371" s="113">
        <v>411.44</v>
      </c>
      <c r="G371" s="114">
        <v>12756</v>
      </c>
      <c r="H371" s="112" t="s">
        <v>106</v>
      </c>
      <c r="I371" s="82">
        <f t="shared" si="17"/>
        <v>32.254625274380686</v>
      </c>
    </row>
    <row r="372" spans="1:9" x14ac:dyDescent="0.25">
      <c r="A372" t="str">
        <f t="shared" si="15"/>
        <v>H162010Q2</v>
      </c>
      <c r="B372" t="str">
        <f t="shared" si="16"/>
        <v>2010Q2</v>
      </c>
      <c r="C372" s="112" t="s">
        <v>52</v>
      </c>
      <c r="D372" s="112" t="s">
        <v>121</v>
      </c>
      <c r="E372" s="112" t="s">
        <v>480</v>
      </c>
      <c r="F372" s="113">
        <v>228.95</v>
      </c>
      <c r="G372" s="114">
        <v>12492</v>
      </c>
      <c r="H372" s="112" t="s">
        <v>106</v>
      </c>
      <c r="I372" s="82">
        <f t="shared" si="17"/>
        <v>18.327729747038102</v>
      </c>
    </row>
    <row r="373" spans="1:9" x14ac:dyDescent="0.25">
      <c r="A373" t="str">
        <f t="shared" si="15"/>
        <v>H162010Q3</v>
      </c>
      <c r="B373" t="str">
        <f t="shared" si="16"/>
        <v>2010Q3</v>
      </c>
      <c r="C373" s="112" t="s">
        <v>52</v>
      </c>
      <c r="D373" s="112" t="s">
        <v>121</v>
      </c>
      <c r="E373" s="112" t="s">
        <v>481</v>
      </c>
      <c r="F373" s="113">
        <v>273.37</v>
      </c>
      <c r="G373" s="114">
        <v>13483</v>
      </c>
      <c r="H373" s="112" t="s">
        <v>106</v>
      </c>
      <c r="I373" s="82">
        <f t="shared" si="17"/>
        <v>20.275161314247573</v>
      </c>
    </row>
    <row r="374" spans="1:9" x14ac:dyDescent="0.25">
      <c r="A374" t="str">
        <f t="shared" si="15"/>
        <v>H162010Q4</v>
      </c>
      <c r="B374" t="str">
        <f t="shared" si="16"/>
        <v>2010Q4</v>
      </c>
      <c r="C374" s="112" t="s">
        <v>52</v>
      </c>
      <c r="D374" s="112" t="s">
        <v>121</v>
      </c>
      <c r="E374" s="112" t="s">
        <v>464</v>
      </c>
      <c r="F374" s="113">
        <v>142.9</v>
      </c>
      <c r="G374" s="114">
        <v>13057</v>
      </c>
      <c r="H374" s="112" t="s">
        <v>106</v>
      </c>
      <c r="I374" s="82">
        <f t="shared" si="17"/>
        <v>10.944321053840852</v>
      </c>
    </row>
    <row r="375" spans="1:9" x14ac:dyDescent="0.25">
      <c r="A375" t="str">
        <f t="shared" si="15"/>
        <v>H162011Q1</v>
      </c>
      <c r="B375" t="str">
        <f t="shared" si="16"/>
        <v>2011Q1</v>
      </c>
      <c r="C375" s="112" t="s">
        <v>52</v>
      </c>
      <c r="D375" s="112" t="s">
        <v>123</v>
      </c>
      <c r="E375" s="112" t="s">
        <v>479</v>
      </c>
      <c r="F375" s="113">
        <v>142.1</v>
      </c>
      <c r="G375" s="114">
        <v>12649</v>
      </c>
      <c r="H375" s="112" t="s">
        <v>106</v>
      </c>
      <c r="I375" s="82">
        <f t="shared" si="17"/>
        <v>11.234089651355838</v>
      </c>
    </row>
    <row r="376" spans="1:9" x14ac:dyDescent="0.25">
      <c r="A376" t="str">
        <f t="shared" si="15"/>
        <v>H162011Q2</v>
      </c>
      <c r="B376" t="str">
        <f t="shared" si="16"/>
        <v>2011Q2</v>
      </c>
      <c r="C376" s="112" t="s">
        <v>52</v>
      </c>
      <c r="D376" s="112" t="s">
        <v>123</v>
      </c>
      <c r="E376" s="112" t="s">
        <v>480</v>
      </c>
      <c r="F376" s="113">
        <v>285.2</v>
      </c>
      <c r="G376" s="114">
        <v>13932</v>
      </c>
      <c r="H376" s="112" t="s">
        <v>106</v>
      </c>
      <c r="I376" s="82">
        <f t="shared" si="17"/>
        <v>20.470858455354577</v>
      </c>
    </row>
    <row r="377" spans="1:9" x14ac:dyDescent="0.25">
      <c r="A377" t="str">
        <f t="shared" si="15"/>
        <v>H162011Q3</v>
      </c>
      <c r="B377" t="str">
        <f t="shared" si="16"/>
        <v>2011Q3</v>
      </c>
      <c r="C377" s="112" t="s">
        <v>52</v>
      </c>
      <c r="D377" s="112" t="s">
        <v>123</v>
      </c>
      <c r="E377" s="112" t="s">
        <v>481</v>
      </c>
      <c r="F377" s="113">
        <v>289.89999999999998</v>
      </c>
      <c r="G377" s="114">
        <v>14357</v>
      </c>
      <c r="H377" s="112" t="s">
        <v>106</v>
      </c>
      <c r="I377" s="82">
        <f t="shared" si="17"/>
        <v>20.192240718813121</v>
      </c>
    </row>
    <row r="378" spans="1:9" x14ac:dyDescent="0.25">
      <c r="A378" t="str">
        <f t="shared" si="15"/>
        <v>H162011Q4</v>
      </c>
      <c r="B378" t="str">
        <f t="shared" si="16"/>
        <v>2011Q4</v>
      </c>
      <c r="C378" s="112" t="s">
        <v>52</v>
      </c>
      <c r="D378" s="112" t="s">
        <v>123</v>
      </c>
      <c r="E378" s="112" t="s">
        <v>464</v>
      </c>
      <c r="F378" s="113">
        <v>413.75</v>
      </c>
      <c r="G378" s="114">
        <v>13707</v>
      </c>
      <c r="H378" s="112" t="s">
        <v>106</v>
      </c>
      <c r="I378" s="82">
        <f t="shared" si="17"/>
        <v>30.18530677755891</v>
      </c>
    </row>
    <row r="379" spans="1:9" x14ac:dyDescent="0.25">
      <c r="A379" t="str">
        <f t="shared" si="15"/>
        <v>H162012Q1</v>
      </c>
      <c r="B379" t="str">
        <f t="shared" si="16"/>
        <v>2012Q1</v>
      </c>
      <c r="C379" s="112" t="s">
        <v>52</v>
      </c>
      <c r="D379" s="112" t="s">
        <v>124</v>
      </c>
      <c r="E379" s="112" t="s">
        <v>479</v>
      </c>
      <c r="F379" s="113">
        <v>652</v>
      </c>
      <c r="G379" s="114">
        <v>13846</v>
      </c>
      <c r="H379" s="112" t="s">
        <v>106</v>
      </c>
      <c r="I379" s="82">
        <f t="shared" si="17"/>
        <v>47.08941210457894</v>
      </c>
    </row>
    <row r="380" spans="1:9" x14ac:dyDescent="0.25">
      <c r="A380" t="str">
        <f t="shared" si="15"/>
        <v>H162012Q2</v>
      </c>
      <c r="B380" t="str">
        <f t="shared" si="16"/>
        <v>2012Q2</v>
      </c>
      <c r="C380" s="112" t="s">
        <v>52</v>
      </c>
      <c r="D380" s="112" t="s">
        <v>124</v>
      </c>
      <c r="E380" s="112" t="s">
        <v>480</v>
      </c>
      <c r="F380" s="113">
        <v>736</v>
      </c>
      <c r="G380" s="114">
        <v>14412</v>
      </c>
      <c r="H380" s="112" t="s">
        <v>106</v>
      </c>
      <c r="I380" s="82">
        <f t="shared" si="17"/>
        <v>51.068553982792118</v>
      </c>
    </row>
    <row r="381" spans="1:9" x14ac:dyDescent="0.25">
      <c r="A381" t="str">
        <f t="shared" si="15"/>
        <v>H162012Q3</v>
      </c>
      <c r="B381" t="str">
        <f t="shared" si="16"/>
        <v>2012Q3</v>
      </c>
      <c r="C381" s="112" t="s">
        <v>52</v>
      </c>
      <c r="D381" s="112" t="s">
        <v>124</v>
      </c>
      <c r="E381" s="112" t="s">
        <v>481</v>
      </c>
      <c r="F381" s="113">
        <v>741.4</v>
      </c>
      <c r="G381" s="114">
        <v>14399</v>
      </c>
      <c r="H381" s="112" t="s">
        <v>106</v>
      </c>
      <c r="I381" s="82">
        <f t="shared" si="17"/>
        <v>51.48968678380443</v>
      </c>
    </row>
    <row r="382" spans="1:9" x14ac:dyDescent="0.25">
      <c r="A382" t="str">
        <f t="shared" si="15"/>
        <v>H162012Q4</v>
      </c>
      <c r="B382" t="str">
        <f t="shared" si="16"/>
        <v>2012Q4</v>
      </c>
      <c r="C382" s="112" t="s">
        <v>52</v>
      </c>
      <c r="D382" s="112" t="s">
        <v>124</v>
      </c>
      <c r="E382" s="112" t="s">
        <v>464</v>
      </c>
      <c r="F382" s="113">
        <v>558.79999999999995</v>
      </c>
      <c r="G382" s="114">
        <v>13904</v>
      </c>
      <c r="H382" s="112" t="s">
        <v>106</v>
      </c>
      <c r="I382" s="82">
        <f t="shared" si="17"/>
        <v>40.189873417721515</v>
      </c>
    </row>
    <row r="383" spans="1:9" x14ac:dyDescent="0.25">
      <c r="A383" t="str">
        <f t="shared" si="15"/>
        <v>H162013Q1</v>
      </c>
      <c r="B383" t="str">
        <f t="shared" si="16"/>
        <v>2013Q1</v>
      </c>
      <c r="C383" s="112" t="s">
        <v>52</v>
      </c>
      <c r="D383" s="112" t="s">
        <v>125</v>
      </c>
      <c r="E383" s="112" t="s">
        <v>479</v>
      </c>
      <c r="F383" s="113">
        <v>883.68</v>
      </c>
      <c r="G383" s="114">
        <v>11442</v>
      </c>
      <c r="H383" s="112" t="s">
        <v>106</v>
      </c>
      <c r="I383" s="82">
        <f t="shared" si="17"/>
        <v>77.231253277399048</v>
      </c>
    </row>
    <row r="384" spans="1:9" x14ac:dyDescent="0.25">
      <c r="A384" t="str">
        <f t="shared" si="15"/>
        <v>H162013Q2</v>
      </c>
      <c r="B384" t="str">
        <f t="shared" si="16"/>
        <v>2013Q2</v>
      </c>
      <c r="C384" s="112" t="s">
        <v>52</v>
      </c>
      <c r="D384" s="112" t="s">
        <v>125</v>
      </c>
      <c r="E384" s="112" t="s">
        <v>480</v>
      </c>
      <c r="F384" s="113">
        <v>594</v>
      </c>
      <c r="G384" s="114">
        <v>12328</v>
      </c>
      <c r="H384" s="112" t="s">
        <v>106</v>
      </c>
      <c r="I384" s="82">
        <f t="shared" si="17"/>
        <v>48.182998053212202</v>
      </c>
    </row>
    <row r="385" spans="1:9" x14ac:dyDescent="0.25">
      <c r="A385" t="str">
        <f t="shared" si="15"/>
        <v>H162013Q3</v>
      </c>
      <c r="B385" t="str">
        <f t="shared" si="16"/>
        <v>2013Q3</v>
      </c>
      <c r="C385" s="112" t="s">
        <v>52</v>
      </c>
      <c r="D385" s="112" t="s">
        <v>125</v>
      </c>
      <c r="E385" s="112" t="s">
        <v>481</v>
      </c>
      <c r="F385" s="113">
        <v>370</v>
      </c>
      <c r="G385" s="114">
        <v>13557</v>
      </c>
      <c r="H385" s="112" t="s">
        <v>106</v>
      </c>
      <c r="I385" s="82">
        <f t="shared" si="17"/>
        <v>27.292173784760642</v>
      </c>
    </row>
    <row r="386" spans="1:9" x14ac:dyDescent="0.25">
      <c r="A386" t="str">
        <f t="shared" si="15"/>
        <v>H162013Q4</v>
      </c>
      <c r="B386" t="str">
        <f t="shared" si="16"/>
        <v>2013Q4</v>
      </c>
      <c r="C386" s="112" t="s">
        <v>52</v>
      </c>
      <c r="D386" s="112" t="s">
        <v>125</v>
      </c>
      <c r="E386" s="112" t="s">
        <v>464</v>
      </c>
      <c r="F386" s="113">
        <v>721</v>
      </c>
      <c r="G386" s="114">
        <v>12997</v>
      </c>
      <c r="H386" s="112" t="s">
        <v>106</v>
      </c>
      <c r="I386" s="82">
        <f t="shared" si="17"/>
        <v>55.474340232361314</v>
      </c>
    </row>
    <row r="387" spans="1:9" x14ac:dyDescent="0.25">
      <c r="A387" t="str">
        <f t="shared" ref="A387:A450" si="18">C387&amp;D387&amp;"Q"&amp;E387</f>
        <v>H162014Q1</v>
      </c>
      <c r="B387" t="str">
        <f t="shared" ref="B387:B450" si="19">D387&amp;"Q"&amp;E387</f>
        <v>2014Q1</v>
      </c>
      <c r="C387" s="112" t="s">
        <v>52</v>
      </c>
      <c r="D387" s="112" t="s">
        <v>126</v>
      </c>
      <c r="E387" s="112" t="s">
        <v>479</v>
      </c>
      <c r="F387" s="113">
        <v>1001.25</v>
      </c>
      <c r="G387" s="114">
        <v>11976</v>
      </c>
      <c r="H387" s="112" t="s">
        <v>106</v>
      </c>
      <c r="I387" s="82">
        <f t="shared" ref="I387:I450" si="20">F387/G387*1000</f>
        <v>83.604709418837672</v>
      </c>
    </row>
    <row r="388" spans="1:9" x14ac:dyDescent="0.25">
      <c r="A388" t="str">
        <f t="shared" si="18"/>
        <v>H162014Q2</v>
      </c>
      <c r="B388" t="str">
        <f t="shared" si="19"/>
        <v>2014Q2</v>
      </c>
      <c r="C388" s="112" t="s">
        <v>52</v>
      </c>
      <c r="D388" s="112" t="s">
        <v>126</v>
      </c>
      <c r="E388" s="112" t="s">
        <v>480</v>
      </c>
      <c r="F388" s="113">
        <v>1007.25</v>
      </c>
      <c r="G388" s="114">
        <v>12111</v>
      </c>
      <c r="H388" s="112" t="s">
        <v>106</v>
      </c>
      <c r="I388" s="82">
        <f t="shared" si="20"/>
        <v>83.168194203616537</v>
      </c>
    </row>
    <row r="389" spans="1:9" x14ac:dyDescent="0.25">
      <c r="A389" t="str">
        <f t="shared" si="18"/>
        <v>H162014Q3</v>
      </c>
      <c r="B389" t="str">
        <f t="shared" si="19"/>
        <v>2014Q3</v>
      </c>
      <c r="C389" s="112" t="s">
        <v>52</v>
      </c>
      <c r="D389" s="112" t="s">
        <v>126</v>
      </c>
      <c r="E389" s="112" t="s">
        <v>481</v>
      </c>
      <c r="F389" s="113">
        <v>587.25</v>
      </c>
      <c r="G389" s="114">
        <v>13678</v>
      </c>
      <c r="H389" s="112" t="s">
        <v>106</v>
      </c>
      <c r="I389" s="82">
        <f t="shared" si="20"/>
        <v>42.933908466150022</v>
      </c>
    </row>
    <row r="390" spans="1:9" x14ac:dyDescent="0.25">
      <c r="A390" t="str">
        <f t="shared" si="18"/>
        <v>H162014Q4</v>
      </c>
      <c r="B390" t="str">
        <f t="shared" si="19"/>
        <v>2014Q4</v>
      </c>
      <c r="C390" s="112" t="s">
        <v>52</v>
      </c>
      <c r="D390" s="112" t="s">
        <v>126</v>
      </c>
      <c r="E390" s="112" t="s">
        <v>464</v>
      </c>
      <c r="F390" s="113">
        <v>1075.2</v>
      </c>
      <c r="G390" s="114">
        <v>13150</v>
      </c>
      <c r="H390" s="112" t="s">
        <v>106</v>
      </c>
      <c r="I390" s="82">
        <f t="shared" si="20"/>
        <v>81.764258555133082</v>
      </c>
    </row>
    <row r="391" spans="1:9" x14ac:dyDescent="0.25">
      <c r="A391" t="str">
        <f t="shared" si="18"/>
        <v>H162015Q1</v>
      </c>
      <c r="B391" t="str">
        <f t="shared" si="19"/>
        <v>2015Q1</v>
      </c>
      <c r="C391" s="112" t="s">
        <v>52</v>
      </c>
      <c r="D391" s="112" t="s">
        <v>127</v>
      </c>
      <c r="E391" s="112" t="s">
        <v>479</v>
      </c>
      <c r="F391" s="113">
        <v>393.4</v>
      </c>
      <c r="G391" s="114">
        <v>12302</v>
      </c>
      <c r="H391" s="112" t="s">
        <v>106</v>
      </c>
      <c r="I391" s="82">
        <f t="shared" si="20"/>
        <v>31.978540074784586</v>
      </c>
    </row>
    <row r="392" spans="1:9" x14ac:dyDescent="0.25">
      <c r="A392" t="str">
        <f t="shared" si="18"/>
        <v>H162015Q2</v>
      </c>
      <c r="B392" t="str">
        <f t="shared" si="19"/>
        <v>2015Q2</v>
      </c>
      <c r="C392" s="112" t="s">
        <v>52</v>
      </c>
      <c r="D392" s="112" t="s">
        <v>127</v>
      </c>
      <c r="E392" s="112" t="s">
        <v>480</v>
      </c>
      <c r="F392" s="113">
        <v>380.81</v>
      </c>
      <c r="G392" s="114">
        <v>12458</v>
      </c>
      <c r="H392" s="112" t="s">
        <v>106</v>
      </c>
      <c r="I392" s="82">
        <f t="shared" si="20"/>
        <v>30.567506822925029</v>
      </c>
    </row>
    <row r="393" spans="1:9" x14ac:dyDescent="0.25">
      <c r="A393" t="str">
        <f t="shared" si="18"/>
        <v>H162015Q3</v>
      </c>
      <c r="B393" t="str">
        <f t="shared" si="19"/>
        <v>2015Q3</v>
      </c>
      <c r="C393" s="112" t="s">
        <v>52</v>
      </c>
      <c r="D393" s="112" t="s">
        <v>127</v>
      </c>
      <c r="E393" s="112" t="s">
        <v>481</v>
      </c>
      <c r="F393" s="113">
        <v>350.82</v>
      </c>
      <c r="G393" s="114">
        <v>13257</v>
      </c>
      <c r="H393" s="112" t="s">
        <v>106</v>
      </c>
      <c r="I393" s="82">
        <f t="shared" si="20"/>
        <v>26.463000678886626</v>
      </c>
    </row>
    <row r="394" spans="1:9" x14ac:dyDescent="0.25">
      <c r="A394" t="str">
        <f t="shared" si="18"/>
        <v>H162015Q4</v>
      </c>
      <c r="B394" t="str">
        <f t="shared" si="19"/>
        <v>2015Q4</v>
      </c>
      <c r="C394" s="112" t="s">
        <v>52</v>
      </c>
      <c r="D394" s="112" t="s">
        <v>127</v>
      </c>
      <c r="E394" s="112" t="s">
        <v>464</v>
      </c>
      <c r="F394" s="113">
        <v>291.24</v>
      </c>
      <c r="G394" s="114">
        <v>12406</v>
      </c>
      <c r="H394" s="112" t="s">
        <v>106</v>
      </c>
      <c r="I394" s="82">
        <f t="shared" si="20"/>
        <v>23.475737546348544</v>
      </c>
    </row>
    <row r="395" spans="1:9" x14ac:dyDescent="0.25">
      <c r="A395" t="str">
        <f t="shared" si="18"/>
        <v>H162016Q1</v>
      </c>
      <c r="B395" t="str">
        <f t="shared" si="19"/>
        <v>2016Q1</v>
      </c>
      <c r="C395" s="112" t="s">
        <v>52</v>
      </c>
      <c r="D395" s="112" t="s">
        <v>428</v>
      </c>
      <c r="E395" s="112" t="s">
        <v>479</v>
      </c>
      <c r="F395" s="113">
        <v>376.24</v>
      </c>
      <c r="G395" s="114">
        <v>12386</v>
      </c>
      <c r="H395" s="112" t="s">
        <v>106</v>
      </c>
      <c r="I395" s="82">
        <f t="shared" si="20"/>
        <v>30.376231228806716</v>
      </c>
    </row>
    <row r="396" spans="1:9" x14ac:dyDescent="0.25">
      <c r="A396" t="str">
        <f t="shared" si="18"/>
        <v>H162016Q2</v>
      </c>
      <c r="B396" t="str">
        <f t="shared" si="19"/>
        <v>2016Q2</v>
      </c>
      <c r="C396" s="112" t="s">
        <v>52</v>
      </c>
      <c r="D396" s="112" t="s">
        <v>428</v>
      </c>
      <c r="E396" s="112" t="s">
        <v>480</v>
      </c>
      <c r="F396" s="113">
        <v>376.24</v>
      </c>
      <c r="G396" s="114">
        <v>12541</v>
      </c>
      <c r="H396" s="112" t="s">
        <v>106</v>
      </c>
      <c r="I396" s="82">
        <f t="shared" si="20"/>
        <v>30.000797384578583</v>
      </c>
    </row>
    <row r="397" spans="1:9" x14ac:dyDescent="0.25">
      <c r="A397" t="str">
        <f t="shared" si="18"/>
        <v>H162016Q3</v>
      </c>
      <c r="B397" t="str">
        <f t="shared" si="19"/>
        <v>2016Q3</v>
      </c>
      <c r="C397" s="112" t="s">
        <v>52</v>
      </c>
      <c r="D397" s="112" t="s">
        <v>428</v>
      </c>
      <c r="E397" s="112" t="s">
        <v>481</v>
      </c>
      <c r="F397" s="113">
        <v>376.24</v>
      </c>
      <c r="G397" s="114">
        <v>12593</v>
      </c>
      <c r="H397" s="112" t="s">
        <v>106</v>
      </c>
      <c r="I397" s="82">
        <f t="shared" si="20"/>
        <v>29.876915746843487</v>
      </c>
    </row>
    <row r="398" spans="1:9" x14ac:dyDescent="0.25">
      <c r="A398" t="str">
        <f t="shared" si="18"/>
        <v>H162016Q4</v>
      </c>
      <c r="B398" t="str">
        <f t="shared" si="19"/>
        <v>2016Q4</v>
      </c>
      <c r="C398" s="112" t="s">
        <v>52</v>
      </c>
      <c r="D398" s="112" t="s">
        <v>428</v>
      </c>
      <c r="E398" s="112" t="s">
        <v>464</v>
      </c>
      <c r="F398" s="113">
        <v>469.01</v>
      </c>
      <c r="G398" s="114">
        <v>12726</v>
      </c>
      <c r="H398" s="112" t="s">
        <v>106</v>
      </c>
      <c r="I398" s="82">
        <f t="shared" si="20"/>
        <v>36.854471161401854</v>
      </c>
    </row>
    <row r="399" spans="1:9" x14ac:dyDescent="0.25">
      <c r="A399" t="str">
        <f t="shared" si="18"/>
        <v>H162017Q1</v>
      </c>
      <c r="B399" t="str">
        <f t="shared" si="19"/>
        <v>2017Q1</v>
      </c>
      <c r="C399" s="112" t="s">
        <v>52</v>
      </c>
      <c r="D399" s="112" t="s">
        <v>447</v>
      </c>
      <c r="E399" s="112" t="s">
        <v>479</v>
      </c>
      <c r="F399" s="113">
        <v>467.16</v>
      </c>
      <c r="G399" s="114">
        <v>12247</v>
      </c>
      <c r="H399" s="112" t="s">
        <v>106</v>
      </c>
      <c r="I399" s="82">
        <f t="shared" si="20"/>
        <v>38.144851800440932</v>
      </c>
    </row>
    <row r="400" spans="1:9" x14ac:dyDescent="0.25">
      <c r="A400" t="str">
        <f t="shared" si="18"/>
        <v>H162017Q2</v>
      </c>
      <c r="B400" t="str">
        <f t="shared" si="19"/>
        <v>2017Q2</v>
      </c>
      <c r="C400" s="112" t="s">
        <v>52</v>
      </c>
      <c r="D400" s="112" t="s">
        <v>447</v>
      </c>
      <c r="E400" s="112" t="s">
        <v>480</v>
      </c>
      <c r="F400" s="113">
        <v>401.68</v>
      </c>
      <c r="G400" s="114">
        <v>12115</v>
      </c>
      <c r="H400" s="112" t="s">
        <v>106</v>
      </c>
      <c r="I400" s="82">
        <f t="shared" si="20"/>
        <v>33.155592241023527</v>
      </c>
    </row>
    <row r="401" spans="1:9" x14ac:dyDescent="0.25">
      <c r="A401" t="str">
        <f t="shared" si="18"/>
        <v>H162017Q3</v>
      </c>
      <c r="B401" t="str">
        <f t="shared" si="19"/>
        <v>2017Q3</v>
      </c>
      <c r="C401" s="112" t="s">
        <v>52</v>
      </c>
      <c r="D401" s="112" t="s">
        <v>447</v>
      </c>
      <c r="E401" s="112" t="s">
        <v>481</v>
      </c>
      <c r="F401" s="113">
        <v>463.08</v>
      </c>
      <c r="G401" s="114">
        <v>12362</v>
      </c>
      <c r="H401" s="112" t="s">
        <v>106</v>
      </c>
      <c r="I401" s="82">
        <f t="shared" si="20"/>
        <v>37.459957935609118</v>
      </c>
    </row>
    <row r="402" spans="1:9" x14ac:dyDescent="0.25">
      <c r="A402" t="str">
        <f t="shared" si="18"/>
        <v>H162017Q4</v>
      </c>
      <c r="B402" t="str">
        <f t="shared" si="19"/>
        <v>2017Q4</v>
      </c>
      <c r="C402" s="112" t="s">
        <v>52</v>
      </c>
      <c r="D402" s="112" t="s">
        <v>447</v>
      </c>
      <c r="E402" s="112" t="s">
        <v>464</v>
      </c>
      <c r="F402" s="113">
        <v>438.19</v>
      </c>
      <c r="G402" s="114">
        <v>11605</v>
      </c>
      <c r="H402" s="112" t="s">
        <v>106</v>
      </c>
      <c r="I402" s="82">
        <f t="shared" si="20"/>
        <v>37.75872468763464</v>
      </c>
    </row>
    <row r="403" spans="1:9" x14ac:dyDescent="0.25">
      <c r="A403" t="str">
        <f t="shared" si="18"/>
        <v>H162018Q1</v>
      </c>
      <c r="B403" t="str">
        <f t="shared" si="19"/>
        <v>2018Q1</v>
      </c>
      <c r="C403" s="112" t="s">
        <v>52</v>
      </c>
      <c r="D403" s="112" t="s">
        <v>456</v>
      </c>
      <c r="E403" s="112" t="s">
        <v>479</v>
      </c>
      <c r="F403" s="113">
        <v>629</v>
      </c>
      <c r="G403" s="114">
        <v>11719</v>
      </c>
      <c r="H403" s="112" t="s">
        <v>106</v>
      </c>
      <c r="I403" s="82">
        <f t="shared" si="20"/>
        <v>53.673521631538527</v>
      </c>
    </row>
    <row r="404" spans="1:9" x14ac:dyDescent="0.25">
      <c r="A404" t="str">
        <f t="shared" si="18"/>
        <v>H162018Q2</v>
      </c>
      <c r="B404" t="str">
        <f t="shared" si="19"/>
        <v>2018Q2</v>
      </c>
      <c r="C404" s="112" t="s">
        <v>52</v>
      </c>
      <c r="D404" s="112" t="s">
        <v>456</v>
      </c>
      <c r="E404" s="112" t="s">
        <v>480</v>
      </c>
      <c r="F404" s="113">
        <v>469.36</v>
      </c>
      <c r="G404" s="114">
        <v>12141</v>
      </c>
      <c r="H404" s="112" t="s">
        <v>106</v>
      </c>
      <c r="I404" s="82">
        <f t="shared" si="20"/>
        <v>38.659089037146856</v>
      </c>
    </row>
    <row r="405" spans="1:9" x14ac:dyDescent="0.25">
      <c r="A405" t="str">
        <f t="shared" si="18"/>
        <v>H162018Q3</v>
      </c>
      <c r="B405" t="str">
        <f t="shared" si="19"/>
        <v>2018Q3</v>
      </c>
      <c r="C405" s="112" t="s">
        <v>52</v>
      </c>
      <c r="D405" s="112" t="s">
        <v>456</v>
      </c>
      <c r="E405" s="112" t="s">
        <v>481</v>
      </c>
      <c r="F405" s="113">
        <v>421.8</v>
      </c>
      <c r="G405" s="114">
        <v>12948</v>
      </c>
      <c r="H405" s="112" t="s">
        <v>106</v>
      </c>
      <c r="I405" s="82">
        <f t="shared" si="20"/>
        <v>32.576459684893422</v>
      </c>
    </row>
    <row r="406" spans="1:9" x14ac:dyDescent="0.25">
      <c r="A406" t="str">
        <f t="shared" si="18"/>
        <v>H162018Q4</v>
      </c>
      <c r="B406" t="str">
        <f t="shared" si="19"/>
        <v>2018Q4</v>
      </c>
      <c r="C406" s="112" t="s">
        <v>52</v>
      </c>
      <c r="D406" s="112" t="s">
        <v>456</v>
      </c>
      <c r="E406" s="112" t="s">
        <v>464</v>
      </c>
      <c r="F406" s="113">
        <v>512.6</v>
      </c>
      <c r="G406" s="114">
        <v>12174</v>
      </c>
      <c r="H406" s="112" t="s">
        <v>106</v>
      </c>
      <c r="I406" s="82">
        <f t="shared" si="20"/>
        <v>42.106127813372765</v>
      </c>
    </row>
    <row r="407" spans="1:9" x14ac:dyDescent="0.25">
      <c r="A407" t="str">
        <f t="shared" si="18"/>
        <v>H162019Q1</v>
      </c>
      <c r="B407" t="str">
        <f t="shared" si="19"/>
        <v>2019Q1</v>
      </c>
      <c r="C407" s="112" t="s">
        <v>52</v>
      </c>
      <c r="D407" s="112" t="s">
        <v>478</v>
      </c>
      <c r="E407" s="112" t="s">
        <v>479</v>
      </c>
      <c r="F407" s="113">
        <v>452.8</v>
      </c>
      <c r="G407" s="114">
        <v>11564</v>
      </c>
      <c r="H407" s="112" t="s">
        <v>106</v>
      </c>
      <c r="I407" s="82">
        <f t="shared" si="20"/>
        <v>39.156001383604291</v>
      </c>
    </row>
    <row r="408" spans="1:9" x14ac:dyDescent="0.25">
      <c r="A408" t="str">
        <f t="shared" si="18"/>
        <v>H162019Q2</v>
      </c>
      <c r="B408" t="str">
        <f t="shared" si="19"/>
        <v>2019Q2</v>
      </c>
      <c r="C408" s="112" t="s">
        <v>52</v>
      </c>
      <c r="D408" s="112" t="s">
        <v>478</v>
      </c>
      <c r="E408" s="112" t="s">
        <v>480</v>
      </c>
      <c r="F408" s="113">
        <v>538.47</v>
      </c>
      <c r="G408" s="114">
        <v>12519</v>
      </c>
      <c r="H408" s="112" t="s">
        <v>106</v>
      </c>
      <c r="I408" s="82">
        <f t="shared" si="20"/>
        <v>43.01222142343638</v>
      </c>
    </row>
    <row r="409" spans="1:9" x14ac:dyDescent="0.25">
      <c r="A409" t="str">
        <f t="shared" si="18"/>
        <v>H172008Q1</v>
      </c>
      <c r="B409" t="str">
        <f t="shared" si="19"/>
        <v>2008Q1</v>
      </c>
      <c r="C409" s="112" t="s">
        <v>54</v>
      </c>
      <c r="D409" s="112" t="s">
        <v>187</v>
      </c>
      <c r="E409" s="112" t="s">
        <v>479</v>
      </c>
      <c r="F409" s="113">
        <v>42.56</v>
      </c>
      <c r="G409" s="114">
        <v>2443</v>
      </c>
      <c r="H409" s="112" t="s">
        <v>120</v>
      </c>
      <c r="I409" s="82">
        <f t="shared" si="20"/>
        <v>17.421203438395416</v>
      </c>
    </row>
    <row r="410" spans="1:9" x14ac:dyDescent="0.25">
      <c r="A410" t="str">
        <f t="shared" si="18"/>
        <v>H172008Q2</v>
      </c>
      <c r="B410" t="str">
        <f t="shared" si="19"/>
        <v>2008Q2</v>
      </c>
      <c r="C410" s="112" t="s">
        <v>54</v>
      </c>
      <c r="D410" s="112" t="s">
        <v>187</v>
      </c>
      <c r="E410" s="112" t="s">
        <v>480</v>
      </c>
      <c r="F410" s="113">
        <v>22.54</v>
      </c>
      <c r="G410" s="114">
        <v>2189</v>
      </c>
      <c r="H410" s="112" t="s">
        <v>120</v>
      </c>
      <c r="I410" s="82">
        <f t="shared" si="20"/>
        <v>10.29693924166286</v>
      </c>
    </row>
    <row r="411" spans="1:9" x14ac:dyDescent="0.25">
      <c r="A411" t="str">
        <f t="shared" si="18"/>
        <v>H172008Q3</v>
      </c>
      <c r="B411" t="str">
        <f t="shared" si="19"/>
        <v>2008Q3</v>
      </c>
      <c r="C411" s="112" t="s">
        <v>54</v>
      </c>
      <c r="D411" s="112" t="s">
        <v>187</v>
      </c>
      <c r="E411" s="112" t="s">
        <v>481</v>
      </c>
      <c r="F411" s="113">
        <v>48.14</v>
      </c>
      <c r="G411" s="114">
        <v>2336</v>
      </c>
      <c r="H411" s="112" t="s">
        <v>120</v>
      </c>
      <c r="I411" s="82">
        <f t="shared" si="20"/>
        <v>20.607876712328768</v>
      </c>
    </row>
    <row r="412" spans="1:9" x14ac:dyDescent="0.25">
      <c r="A412" t="str">
        <f t="shared" si="18"/>
        <v>H172008Q4</v>
      </c>
      <c r="B412" t="str">
        <f t="shared" si="19"/>
        <v>2008Q4</v>
      </c>
      <c r="C412" s="112" t="s">
        <v>54</v>
      </c>
      <c r="D412" s="112" t="s">
        <v>187</v>
      </c>
      <c r="E412" s="112" t="s">
        <v>464</v>
      </c>
      <c r="F412" s="113">
        <v>34.18</v>
      </c>
      <c r="G412" s="114">
        <v>1982</v>
      </c>
      <c r="H412" s="112" t="s">
        <v>120</v>
      </c>
      <c r="I412" s="82">
        <f t="shared" si="20"/>
        <v>17.245206861755801</v>
      </c>
    </row>
    <row r="413" spans="1:9" x14ac:dyDescent="0.25">
      <c r="A413" t="str">
        <f t="shared" si="18"/>
        <v>H172009Q1</v>
      </c>
      <c r="B413" t="str">
        <f t="shared" si="19"/>
        <v>2009Q1</v>
      </c>
      <c r="C413" s="112" t="s">
        <v>54</v>
      </c>
      <c r="D413" s="112" t="s">
        <v>119</v>
      </c>
      <c r="E413" s="112" t="s">
        <v>479</v>
      </c>
      <c r="F413" s="113">
        <v>32.24</v>
      </c>
      <c r="G413" s="114">
        <v>2015</v>
      </c>
      <c r="H413" s="112" t="s">
        <v>106</v>
      </c>
      <c r="I413" s="82">
        <f t="shared" si="20"/>
        <v>16</v>
      </c>
    </row>
    <row r="414" spans="1:9" x14ac:dyDescent="0.25">
      <c r="A414" t="str">
        <f t="shared" si="18"/>
        <v>H172009Q2</v>
      </c>
      <c r="B414" t="str">
        <f t="shared" si="19"/>
        <v>2009Q2</v>
      </c>
      <c r="C414" s="112" t="s">
        <v>54</v>
      </c>
      <c r="D414" s="112" t="s">
        <v>119</v>
      </c>
      <c r="E414" s="112" t="s">
        <v>480</v>
      </c>
      <c r="F414" s="113">
        <v>20.55</v>
      </c>
      <c r="G414" s="114">
        <v>2010</v>
      </c>
      <c r="H414" s="112" t="s">
        <v>106</v>
      </c>
      <c r="I414" s="82">
        <f t="shared" si="20"/>
        <v>10.223880597014926</v>
      </c>
    </row>
    <row r="415" spans="1:9" x14ac:dyDescent="0.25">
      <c r="A415" t="str">
        <f t="shared" si="18"/>
        <v>H172009Q3</v>
      </c>
      <c r="B415" t="str">
        <f t="shared" si="19"/>
        <v>2009Q3</v>
      </c>
      <c r="C415" s="112" t="s">
        <v>54</v>
      </c>
      <c r="D415" s="112" t="s">
        <v>119</v>
      </c>
      <c r="E415" s="112" t="s">
        <v>481</v>
      </c>
      <c r="F415" s="113">
        <v>42.75</v>
      </c>
      <c r="G415" s="114">
        <v>1544</v>
      </c>
      <c r="H415" s="112" t="s">
        <v>120</v>
      </c>
      <c r="I415" s="82">
        <f t="shared" si="20"/>
        <v>27.687823834196891</v>
      </c>
    </row>
    <row r="416" spans="1:9" x14ac:dyDescent="0.25">
      <c r="A416" t="str">
        <f t="shared" si="18"/>
        <v>H172009Q4</v>
      </c>
      <c r="B416" t="str">
        <f t="shared" si="19"/>
        <v>2009Q4</v>
      </c>
      <c r="C416" s="112" t="s">
        <v>54</v>
      </c>
      <c r="D416" s="112" t="s">
        <v>119</v>
      </c>
      <c r="E416" s="112" t="s">
        <v>464</v>
      </c>
      <c r="F416" s="113">
        <v>67.599999999999994</v>
      </c>
      <c r="G416" s="114">
        <v>1566</v>
      </c>
      <c r="H416" s="112" t="s">
        <v>120</v>
      </c>
      <c r="I416" s="82">
        <f t="shared" si="20"/>
        <v>43.167305236270749</v>
      </c>
    </row>
    <row r="417" spans="1:9" x14ac:dyDescent="0.25">
      <c r="A417" t="str">
        <f t="shared" si="18"/>
        <v>H172010Q1</v>
      </c>
      <c r="B417" t="str">
        <f t="shared" si="19"/>
        <v>2010Q1</v>
      </c>
      <c r="C417" s="112" t="s">
        <v>54</v>
      </c>
      <c r="D417" s="112" t="s">
        <v>121</v>
      </c>
      <c r="E417" s="112" t="s">
        <v>479</v>
      </c>
      <c r="F417" s="113">
        <v>49.5</v>
      </c>
      <c r="G417" s="114">
        <v>1689</v>
      </c>
      <c r="H417" s="112" t="s">
        <v>106</v>
      </c>
      <c r="I417" s="82">
        <f t="shared" si="20"/>
        <v>29.307282415630553</v>
      </c>
    </row>
    <row r="418" spans="1:9" x14ac:dyDescent="0.25">
      <c r="A418" t="str">
        <f t="shared" si="18"/>
        <v>H172010Q2</v>
      </c>
      <c r="B418" t="str">
        <f t="shared" si="19"/>
        <v>2010Q2</v>
      </c>
      <c r="C418" s="112" t="s">
        <v>54</v>
      </c>
      <c r="D418" s="112" t="s">
        <v>121</v>
      </c>
      <c r="E418" s="112" t="s">
        <v>480</v>
      </c>
      <c r="F418" s="113">
        <v>33.4</v>
      </c>
      <c r="G418" s="114">
        <v>1798</v>
      </c>
      <c r="H418" s="112" t="s">
        <v>106</v>
      </c>
      <c r="I418" s="82">
        <f t="shared" si="20"/>
        <v>18.576195773081199</v>
      </c>
    </row>
    <row r="419" spans="1:9" x14ac:dyDescent="0.25">
      <c r="A419" t="str">
        <f t="shared" si="18"/>
        <v>H172010Q3</v>
      </c>
      <c r="B419" t="str">
        <f t="shared" si="19"/>
        <v>2010Q3</v>
      </c>
      <c r="C419" s="112" t="s">
        <v>54</v>
      </c>
      <c r="D419" s="112" t="s">
        <v>121</v>
      </c>
      <c r="E419" s="112" t="s">
        <v>481</v>
      </c>
      <c r="F419" s="113">
        <v>54.55</v>
      </c>
      <c r="G419" s="114">
        <v>1411</v>
      </c>
      <c r="H419" s="112" t="s">
        <v>106</v>
      </c>
      <c r="I419" s="82">
        <f t="shared" si="20"/>
        <v>38.660524450744155</v>
      </c>
    </row>
    <row r="420" spans="1:9" x14ac:dyDescent="0.25">
      <c r="A420" t="str">
        <f t="shared" si="18"/>
        <v>H172010Q4</v>
      </c>
      <c r="B420" t="str">
        <f t="shared" si="19"/>
        <v>2010Q4</v>
      </c>
      <c r="C420" s="112" t="s">
        <v>54</v>
      </c>
      <c r="D420" s="112" t="s">
        <v>121</v>
      </c>
      <c r="E420" s="112" t="s">
        <v>464</v>
      </c>
      <c r="F420" s="113">
        <v>92.5</v>
      </c>
      <c r="G420" s="114">
        <v>1568</v>
      </c>
      <c r="H420" s="112" t="s">
        <v>106</v>
      </c>
      <c r="I420" s="82">
        <f t="shared" si="20"/>
        <v>58.992346938775512</v>
      </c>
    </row>
    <row r="421" spans="1:9" x14ac:dyDescent="0.25">
      <c r="A421" t="str">
        <f t="shared" si="18"/>
        <v>H172011Q1</v>
      </c>
      <c r="B421" t="str">
        <f t="shared" si="19"/>
        <v>2011Q1</v>
      </c>
      <c r="C421" s="112" t="s">
        <v>54</v>
      </c>
      <c r="D421" s="112" t="s">
        <v>123</v>
      </c>
      <c r="E421" s="112" t="s">
        <v>479</v>
      </c>
      <c r="F421" s="113">
        <v>61</v>
      </c>
      <c r="G421" s="114">
        <v>1753</v>
      </c>
      <c r="H421" s="112" t="s">
        <v>106</v>
      </c>
      <c r="I421" s="82">
        <f t="shared" si="20"/>
        <v>34.797490017113518</v>
      </c>
    </row>
    <row r="422" spans="1:9" x14ac:dyDescent="0.25">
      <c r="A422" t="str">
        <f t="shared" si="18"/>
        <v>H172011Q2</v>
      </c>
      <c r="B422" t="str">
        <f t="shared" si="19"/>
        <v>2011Q2</v>
      </c>
      <c r="C422" s="112" t="s">
        <v>54</v>
      </c>
      <c r="D422" s="112" t="s">
        <v>123</v>
      </c>
      <c r="E422" s="112" t="s">
        <v>480</v>
      </c>
      <c r="F422" s="113">
        <v>60.35</v>
      </c>
      <c r="G422" s="114">
        <v>1689</v>
      </c>
      <c r="H422" s="112" t="s">
        <v>106</v>
      </c>
      <c r="I422" s="82">
        <f t="shared" si="20"/>
        <v>35.731201894612191</v>
      </c>
    </row>
    <row r="423" spans="1:9" x14ac:dyDescent="0.25">
      <c r="A423" t="str">
        <f t="shared" si="18"/>
        <v>H172011Q3</v>
      </c>
      <c r="B423" t="str">
        <f t="shared" si="19"/>
        <v>2011Q3</v>
      </c>
      <c r="C423" s="112" t="s">
        <v>54</v>
      </c>
      <c r="D423" s="112" t="s">
        <v>123</v>
      </c>
      <c r="E423" s="112" t="s">
        <v>481</v>
      </c>
      <c r="F423" s="113">
        <v>63.6</v>
      </c>
      <c r="G423" s="114">
        <v>1570</v>
      </c>
      <c r="H423" s="112" t="s">
        <v>106</v>
      </c>
      <c r="I423" s="82">
        <f t="shared" si="20"/>
        <v>40.509554140127392</v>
      </c>
    </row>
    <row r="424" spans="1:9" x14ac:dyDescent="0.25">
      <c r="A424" t="str">
        <f t="shared" si="18"/>
        <v>H172011Q4</v>
      </c>
      <c r="B424" t="str">
        <f t="shared" si="19"/>
        <v>2011Q4</v>
      </c>
      <c r="C424" s="112" t="s">
        <v>54</v>
      </c>
      <c r="D424" s="112" t="s">
        <v>123</v>
      </c>
      <c r="E424" s="112" t="s">
        <v>464</v>
      </c>
      <c r="F424" s="113">
        <v>32.9</v>
      </c>
      <c r="G424" s="114">
        <v>1506</v>
      </c>
      <c r="H424" s="112" t="s">
        <v>132</v>
      </c>
      <c r="I424" s="82">
        <f t="shared" si="20"/>
        <v>21.845949535192563</v>
      </c>
    </row>
    <row r="425" spans="1:9" x14ac:dyDescent="0.25">
      <c r="A425" t="str">
        <f t="shared" si="18"/>
        <v>H172012Q1</v>
      </c>
      <c r="B425" t="str">
        <f t="shared" si="19"/>
        <v>2012Q1</v>
      </c>
      <c r="C425" s="112" t="s">
        <v>54</v>
      </c>
      <c r="D425" s="112" t="s">
        <v>124</v>
      </c>
      <c r="E425" s="112" t="s">
        <v>479</v>
      </c>
      <c r="F425" s="113">
        <v>43.65</v>
      </c>
      <c r="G425" s="114">
        <v>1561</v>
      </c>
      <c r="H425" s="112" t="s">
        <v>106</v>
      </c>
      <c r="I425" s="82">
        <f t="shared" si="20"/>
        <v>27.962844330557335</v>
      </c>
    </row>
    <row r="426" spans="1:9" x14ac:dyDescent="0.25">
      <c r="A426" t="str">
        <f t="shared" si="18"/>
        <v>H172012Q2</v>
      </c>
      <c r="B426" t="str">
        <f t="shared" si="19"/>
        <v>2012Q2</v>
      </c>
      <c r="C426" s="112" t="s">
        <v>54</v>
      </c>
      <c r="D426" s="112" t="s">
        <v>124</v>
      </c>
      <c r="E426" s="112" t="s">
        <v>480</v>
      </c>
      <c r="F426" s="113">
        <v>51</v>
      </c>
      <c r="G426" s="114">
        <v>1448</v>
      </c>
      <c r="H426" s="112" t="s">
        <v>106</v>
      </c>
      <c r="I426" s="82">
        <f t="shared" si="20"/>
        <v>35.22099447513812</v>
      </c>
    </row>
    <row r="427" spans="1:9" x14ac:dyDescent="0.25">
      <c r="A427" t="str">
        <f t="shared" si="18"/>
        <v>H172012Q3</v>
      </c>
      <c r="B427" t="str">
        <f t="shared" si="19"/>
        <v>2012Q3</v>
      </c>
      <c r="C427" s="112" t="s">
        <v>54</v>
      </c>
      <c r="D427" s="112" t="s">
        <v>124</v>
      </c>
      <c r="E427" s="112" t="s">
        <v>481</v>
      </c>
      <c r="F427" s="113">
        <v>36.4</v>
      </c>
      <c r="G427" s="114">
        <v>1467</v>
      </c>
      <c r="H427" s="112" t="s">
        <v>106</v>
      </c>
      <c r="I427" s="82">
        <f t="shared" si="20"/>
        <v>24.812542603953649</v>
      </c>
    </row>
    <row r="428" spans="1:9" x14ac:dyDescent="0.25">
      <c r="A428" t="str">
        <f t="shared" si="18"/>
        <v>H172012Q4</v>
      </c>
      <c r="B428" t="str">
        <f t="shared" si="19"/>
        <v>2012Q4</v>
      </c>
      <c r="C428" s="112" t="s">
        <v>54</v>
      </c>
      <c r="D428" s="112" t="s">
        <v>124</v>
      </c>
      <c r="E428" s="112" t="s">
        <v>464</v>
      </c>
      <c r="F428" s="113">
        <v>61.6</v>
      </c>
      <c r="G428" s="114">
        <v>1393</v>
      </c>
      <c r="H428" s="112" t="s">
        <v>106</v>
      </c>
      <c r="I428" s="82">
        <f t="shared" si="20"/>
        <v>44.221105527638194</v>
      </c>
    </row>
    <row r="429" spans="1:9" x14ac:dyDescent="0.25">
      <c r="A429" t="str">
        <f t="shared" si="18"/>
        <v>H172013Q1</v>
      </c>
      <c r="B429" t="str">
        <f t="shared" si="19"/>
        <v>2013Q1</v>
      </c>
      <c r="C429" s="112" t="s">
        <v>54</v>
      </c>
      <c r="D429" s="112" t="s">
        <v>125</v>
      </c>
      <c r="E429" s="112" t="s">
        <v>479</v>
      </c>
      <c r="F429" s="113">
        <v>54.4</v>
      </c>
      <c r="G429" s="114">
        <v>1271</v>
      </c>
      <c r="H429" s="112" t="s">
        <v>106</v>
      </c>
      <c r="I429" s="82">
        <f t="shared" si="20"/>
        <v>42.800944138473646</v>
      </c>
    </row>
    <row r="430" spans="1:9" x14ac:dyDescent="0.25">
      <c r="A430" t="str">
        <f t="shared" si="18"/>
        <v>H172013Q2</v>
      </c>
      <c r="B430" t="str">
        <f t="shared" si="19"/>
        <v>2013Q2</v>
      </c>
      <c r="C430" s="112" t="s">
        <v>54</v>
      </c>
      <c r="D430" s="112" t="s">
        <v>125</v>
      </c>
      <c r="E430" s="112" t="s">
        <v>480</v>
      </c>
      <c r="F430" s="113">
        <v>40.700000000000003</v>
      </c>
      <c r="G430" s="114">
        <v>1417</v>
      </c>
      <c r="H430" s="112" t="s">
        <v>106</v>
      </c>
      <c r="I430" s="82">
        <f t="shared" si="20"/>
        <v>28.722653493295695</v>
      </c>
    </row>
    <row r="431" spans="1:9" x14ac:dyDescent="0.25">
      <c r="A431" t="str">
        <f t="shared" si="18"/>
        <v>H172013Q3</v>
      </c>
      <c r="B431" t="str">
        <f t="shared" si="19"/>
        <v>2013Q3</v>
      </c>
      <c r="C431" s="112" t="s">
        <v>54</v>
      </c>
      <c r="D431" s="112" t="s">
        <v>125</v>
      </c>
      <c r="E431" s="112" t="s">
        <v>481</v>
      </c>
      <c r="F431" s="113">
        <v>74.650000000000006</v>
      </c>
      <c r="G431" s="114">
        <v>1333</v>
      </c>
      <c r="H431" s="112" t="s">
        <v>106</v>
      </c>
      <c r="I431" s="82">
        <f t="shared" si="20"/>
        <v>56.001500375093777</v>
      </c>
    </row>
    <row r="432" spans="1:9" x14ac:dyDescent="0.25">
      <c r="A432" t="str">
        <f t="shared" si="18"/>
        <v>H172013Q4</v>
      </c>
      <c r="B432" t="str">
        <f t="shared" si="19"/>
        <v>2013Q4</v>
      </c>
      <c r="C432" s="112" t="s">
        <v>54</v>
      </c>
      <c r="D432" s="112" t="s">
        <v>125</v>
      </c>
      <c r="E432" s="112" t="s">
        <v>464</v>
      </c>
      <c r="F432" s="113">
        <v>86.05</v>
      </c>
      <c r="G432" s="114">
        <v>1299</v>
      </c>
      <c r="H432" s="112" t="s">
        <v>106</v>
      </c>
      <c r="I432" s="82">
        <f t="shared" si="20"/>
        <v>66.243264049268674</v>
      </c>
    </row>
    <row r="433" spans="1:9" x14ac:dyDescent="0.25">
      <c r="A433" t="str">
        <f t="shared" si="18"/>
        <v>H172014Q1</v>
      </c>
      <c r="B433" t="str">
        <f t="shared" si="19"/>
        <v>2014Q1</v>
      </c>
      <c r="C433" s="112" t="s">
        <v>54</v>
      </c>
      <c r="D433" s="112" t="s">
        <v>126</v>
      </c>
      <c r="E433" s="112" t="s">
        <v>479</v>
      </c>
      <c r="F433" s="113">
        <v>72.650000000000006</v>
      </c>
      <c r="G433" s="114">
        <v>1403</v>
      </c>
      <c r="H433" s="112" t="s">
        <v>106</v>
      </c>
      <c r="I433" s="82">
        <f t="shared" si="20"/>
        <v>51.781895937277262</v>
      </c>
    </row>
    <row r="434" spans="1:9" x14ac:dyDescent="0.25">
      <c r="A434" t="str">
        <f t="shared" si="18"/>
        <v>H172014Q2</v>
      </c>
      <c r="B434" t="str">
        <f t="shared" si="19"/>
        <v>2014Q2</v>
      </c>
      <c r="C434" s="112" t="s">
        <v>54</v>
      </c>
      <c r="D434" s="112" t="s">
        <v>126</v>
      </c>
      <c r="E434" s="112" t="s">
        <v>480</v>
      </c>
      <c r="F434" s="113">
        <v>65.150000000000006</v>
      </c>
      <c r="G434" s="114">
        <v>1295</v>
      </c>
      <c r="H434" s="112" t="s">
        <v>106</v>
      </c>
      <c r="I434" s="82">
        <f t="shared" si="20"/>
        <v>50.308880308880312</v>
      </c>
    </row>
    <row r="435" spans="1:9" x14ac:dyDescent="0.25">
      <c r="A435" t="str">
        <f t="shared" si="18"/>
        <v>H172014Q3</v>
      </c>
      <c r="B435" t="str">
        <f t="shared" si="19"/>
        <v>2014Q3</v>
      </c>
      <c r="C435" s="112" t="s">
        <v>54</v>
      </c>
      <c r="D435" s="112" t="s">
        <v>126</v>
      </c>
      <c r="E435" s="112" t="s">
        <v>481</v>
      </c>
      <c r="F435" s="113">
        <v>74.3</v>
      </c>
      <c r="G435" s="114">
        <v>1340</v>
      </c>
      <c r="H435" s="112" t="s">
        <v>106</v>
      </c>
      <c r="I435" s="82">
        <f t="shared" si="20"/>
        <v>55.447761194029844</v>
      </c>
    </row>
    <row r="436" spans="1:9" x14ac:dyDescent="0.25">
      <c r="A436" t="str">
        <f t="shared" si="18"/>
        <v>H172014Q4</v>
      </c>
      <c r="B436" t="str">
        <f t="shared" si="19"/>
        <v>2014Q4</v>
      </c>
      <c r="C436" s="112" t="s">
        <v>54</v>
      </c>
      <c r="D436" s="112" t="s">
        <v>126</v>
      </c>
      <c r="E436" s="112" t="s">
        <v>464</v>
      </c>
      <c r="F436" s="113">
        <v>56.5</v>
      </c>
      <c r="G436" s="114">
        <v>1416</v>
      </c>
      <c r="H436" s="112" t="s">
        <v>106</v>
      </c>
      <c r="I436" s="82">
        <f t="shared" si="20"/>
        <v>39.901129943502823</v>
      </c>
    </row>
    <row r="437" spans="1:9" x14ac:dyDescent="0.25">
      <c r="A437" t="str">
        <f t="shared" si="18"/>
        <v>H172015Q1</v>
      </c>
      <c r="B437" t="str">
        <f t="shared" si="19"/>
        <v>2015Q1</v>
      </c>
      <c r="C437" s="112" t="s">
        <v>54</v>
      </c>
      <c r="D437" s="112" t="s">
        <v>127</v>
      </c>
      <c r="E437" s="112" t="s">
        <v>479</v>
      </c>
      <c r="F437" s="113">
        <v>32.299999999999997</v>
      </c>
      <c r="G437" s="114">
        <v>1316</v>
      </c>
      <c r="H437" s="112" t="s">
        <v>106</v>
      </c>
      <c r="I437" s="82">
        <f t="shared" si="20"/>
        <v>24.544072948328267</v>
      </c>
    </row>
    <row r="438" spans="1:9" x14ac:dyDescent="0.25">
      <c r="A438" t="str">
        <f t="shared" si="18"/>
        <v>H172015Q2</v>
      </c>
      <c r="B438" t="str">
        <f t="shared" si="19"/>
        <v>2015Q2</v>
      </c>
      <c r="C438" s="112" t="s">
        <v>54</v>
      </c>
      <c r="D438" s="112" t="s">
        <v>127</v>
      </c>
      <c r="E438" s="112" t="s">
        <v>480</v>
      </c>
      <c r="F438" s="113">
        <v>142.35</v>
      </c>
      <c r="G438" s="114">
        <v>1312</v>
      </c>
      <c r="H438" s="112" t="s">
        <v>106</v>
      </c>
      <c r="I438" s="82">
        <f t="shared" si="20"/>
        <v>108.49847560975608</v>
      </c>
    </row>
    <row r="439" spans="1:9" x14ac:dyDescent="0.25">
      <c r="A439" t="str">
        <f t="shared" si="18"/>
        <v>H172015Q3</v>
      </c>
      <c r="B439" t="str">
        <f t="shared" si="19"/>
        <v>2015Q3</v>
      </c>
      <c r="C439" s="112" t="s">
        <v>54</v>
      </c>
      <c r="D439" s="112" t="s">
        <v>127</v>
      </c>
      <c r="E439" s="112" t="s">
        <v>481</v>
      </c>
      <c r="F439" s="113">
        <v>53.9</v>
      </c>
      <c r="G439" s="114">
        <v>1256</v>
      </c>
      <c r="H439" s="112" t="s">
        <v>106</v>
      </c>
      <c r="I439" s="82">
        <f t="shared" si="20"/>
        <v>42.914012738853501</v>
      </c>
    </row>
    <row r="440" spans="1:9" x14ac:dyDescent="0.25">
      <c r="A440" t="str">
        <f t="shared" si="18"/>
        <v>H172015Q4</v>
      </c>
      <c r="B440" t="str">
        <f t="shared" si="19"/>
        <v>2015Q4</v>
      </c>
      <c r="C440" s="112" t="s">
        <v>54</v>
      </c>
      <c r="D440" s="112" t="s">
        <v>127</v>
      </c>
      <c r="E440" s="112" t="s">
        <v>464</v>
      </c>
      <c r="F440" s="113">
        <v>31.2</v>
      </c>
      <c r="G440" s="114">
        <v>1213</v>
      </c>
      <c r="H440" s="112" t="s">
        <v>106</v>
      </c>
      <c r="I440" s="82">
        <f t="shared" si="20"/>
        <v>25.721352019785655</v>
      </c>
    </row>
    <row r="441" spans="1:9" x14ac:dyDescent="0.25">
      <c r="A441" t="str">
        <f t="shared" si="18"/>
        <v>H172016Q1</v>
      </c>
      <c r="B441" t="str">
        <f t="shared" si="19"/>
        <v>2016Q1</v>
      </c>
      <c r="C441" s="112" t="s">
        <v>54</v>
      </c>
      <c r="D441" s="112" t="s">
        <v>428</v>
      </c>
      <c r="E441" s="112" t="s">
        <v>479</v>
      </c>
      <c r="F441" s="113">
        <v>30.8</v>
      </c>
      <c r="G441" s="114">
        <v>1253</v>
      </c>
      <c r="H441" s="112" t="s">
        <v>106</v>
      </c>
      <c r="I441" s="82">
        <f t="shared" si="20"/>
        <v>24.58100558659218</v>
      </c>
    </row>
    <row r="442" spans="1:9" x14ac:dyDescent="0.25">
      <c r="A442" t="str">
        <f t="shared" si="18"/>
        <v>H172016Q2</v>
      </c>
      <c r="B442" t="str">
        <f t="shared" si="19"/>
        <v>2016Q2</v>
      </c>
      <c r="C442" s="112" t="s">
        <v>54</v>
      </c>
      <c r="D442" s="112" t="s">
        <v>428</v>
      </c>
      <c r="E442" s="112" t="s">
        <v>480</v>
      </c>
      <c r="F442" s="113">
        <v>63.491999999999997</v>
      </c>
      <c r="G442" s="114">
        <v>1381</v>
      </c>
      <c r="H442" s="112" t="s">
        <v>106</v>
      </c>
      <c r="I442" s="82">
        <f t="shared" si="20"/>
        <v>45.975380159304848</v>
      </c>
    </row>
    <row r="443" spans="1:9" x14ac:dyDescent="0.25">
      <c r="A443" t="str">
        <f t="shared" si="18"/>
        <v>H172016Q3</v>
      </c>
      <c r="B443" t="str">
        <f t="shared" si="19"/>
        <v>2016Q3</v>
      </c>
      <c r="C443" s="112" t="s">
        <v>54</v>
      </c>
      <c r="D443" s="112" t="s">
        <v>428</v>
      </c>
      <c r="E443" s="112" t="s">
        <v>481</v>
      </c>
      <c r="F443" s="113">
        <v>52.435000000000002</v>
      </c>
      <c r="G443" s="114">
        <v>1417</v>
      </c>
      <c r="H443" s="112" t="s">
        <v>106</v>
      </c>
      <c r="I443" s="82">
        <f t="shared" si="20"/>
        <v>37.004234297812282</v>
      </c>
    </row>
    <row r="444" spans="1:9" x14ac:dyDescent="0.25">
      <c r="A444" t="str">
        <f t="shared" si="18"/>
        <v>H172016Q4</v>
      </c>
      <c r="B444" t="str">
        <f t="shared" si="19"/>
        <v>2016Q4</v>
      </c>
      <c r="C444" s="112" t="s">
        <v>54</v>
      </c>
      <c r="D444" s="112" t="s">
        <v>428</v>
      </c>
      <c r="E444" s="112" t="s">
        <v>464</v>
      </c>
      <c r="F444" s="113">
        <v>55.72</v>
      </c>
      <c r="G444" s="114">
        <v>1199</v>
      </c>
      <c r="H444" s="112" t="s">
        <v>106</v>
      </c>
      <c r="I444" s="82">
        <f t="shared" si="20"/>
        <v>46.472060050041705</v>
      </c>
    </row>
    <row r="445" spans="1:9" x14ac:dyDescent="0.25">
      <c r="A445" t="str">
        <f t="shared" si="18"/>
        <v>H172017Q1</v>
      </c>
      <c r="B445" t="str">
        <f t="shared" si="19"/>
        <v>2017Q1</v>
      </c>
      <c r="C445" s="112" t="s">
        <v>54</v>
      </c>
      <c r="D445" s="112" t="s">
        <v>447</v>
      </c>
      <c r="E445" s="112" t="s">
        <v>479</v>
      </c>
      <c r="F445" s="113">
        <v>63.8</v>
      </c>
      <c r="G445" s="114">
        <v>1295</v>
      </c>
      <c r="H445" s="112" t="s">
        <v>106</v>
      </c>
      <c r="I445" s="82">
        <f t="shared" si="20"/>
        <v>49.266409266409269</v>
      </c>
    </row>
    <row r="446" spans="1:9" x14ac:dyDescent="0.25">
      <c r="A446" t="str">
        <f t="shared" si="18"/>
        <v>H172017Q2</v>
      </c>
      <c r="B446" t="str">
        <f t="shared" si="19"/>
        <v>2017Q2</v>
      </c>
      <c r="C446" s="112" t="s">
        <v>54</v>
      </c>
      <c r="D446" s="112" t="s">
        <v>447</v>
      </c>
      <c r="E446" s="112" t="s">
        <v>480</v>
      </c>
      <c r="F446" s="113">
        <v>94.04</v>
      </c>
      <c r="G446" s="114">
        <v>1321</v>
      </c>
      <c r="H446" s="112" t="s">
        <v>106</v>
      </c>
      <c r="I446" s="82">
        <f t="shared" si="20"/>
        <v>71.188493565480698</v>
      </c>
    </row>
    <row r="447" spans="1:9" x14ac:dyDescent="0.25">
      <c r="A447" t="str">
        <f t="shared" si="18"/>
        <v>H172017Q3</v>
      </c>
      <c r="B447" t="str">
        <f t="shared" si="19"/>
        <v>2017Q3</v>
      </c>
      <c r="C447" s="112" t="s">
        <v>54</v>
      </c>
      <c r="D447" s="112" t="s">
        <v>447</v>
      </c>
      <c r="E447" s="112" t="s">
        <v>481</v>
      </c>
      <c r="F447" s="113">
        <v>34.200000000000003</v>
      </c>
      <c r="G447" s="114">
        <v>1202</v>
      </c>
      <c r="H447" s="112" t="s">
        <v>106</v>
      </c>
      <c r="I447" s="82">
        <f t="shared" si="20"/>
        <v>28.452579034941767</v>
      </c>
    </row>
    <row r="448" spans="1:9" x14ac:dyDescent="0.25">
      <c r="A448" t="str">
        <f t="shared" si="18"/>
        <v>H172017Q4</v>
      </c>
      <c r="B448" t="str">
        <f t="shared" si="19"/>
        <v>2017Q4</v>
      </c>
      <c r="C448" s="112" t="s">
        <v>54</v>
      </c>
      <c r="D448" s="112" t="s">
        <v>447</v>
      </c>
      <c r="E448" s="112" t="s">
        <v>464</v>
      </c>
      <c r="F448" s="113">
        <v>60.89</v>
      </c>
      <c r="G448" s="114">
        <v>1405</v>
      </c>
      <c r="H448" s="112" t="s">
        <v>106</v>
      </c>
      <c r="I448" s="82">
        <f t="shared" si="20"/>
        <v>43.338078291814952</v>
      </c>
    </row>
    <row r="449" spans="1:9" x14ac:dyDescent="0.25">
      <c r="A449" t="str">
        <f t="shared" si="18"/>
        <v>H172018Q1</v>
      </c>
      <c r="B449" t="str">
        <f t="shared" si="19"/>
        <v>2018Q1</v>
      </c>
      <c r="C449" s="112" t="s">
        <v>54</v>
      </c>
      <c r="D449" s="112" t="s">
        <v>456</v>
      </c>
      <c r="E449" s="112" t="s">
        <v>479</v>
      </c>
      <c r="F449" s="113">
        <v>52.68</v>
      </c>
      <c r="G449" s="114">
        <v>1534</v>
      </c>
      <c r="H449" s="112" t="s">
        <v>106</v>
      </c>
      <c r="I449" s="82">
        <f t="shared" si="20"/>
        <v>34.341590612777054</v>
      </c>
    </row>
    <row r="450" spans="1:9" x14ac:dyDescent="0.25">
      <c r="A450" t="str">
        <f t="shared" si="18"/>
        <v>H172018Q2</v>
      </c>
      <c r="B450" t="str">
        <f t="shared" si="19"/>
        <v>2018Q2</v>
      </c>
      <c r="C450" s="112" t="s">
        <v>54</v>
      </c>
      <c r="D450" s="112" t="s">
        <v>456</v>
      </c>
      <c r="E450" s="112" t="s">
        <v>480</v>
      </c>
      <c r="F450" s="113">
        <v>61.4</v>
      </c>
      <c r="G450" s="114">
        <v>1303</v>
      </c>
      <c r="H450" s="112" t="s">
        <v>106</v>
      </c>
      <c r="I450" s="82">
        <f t="shared" si="20"/>
        <v>47.122026093630083</v>
      </c>
    </row>
    <row r="451" spans="1:9" x14ac:dyDescent="0.25">
      <c r="A451" t="str">
        <f t="shared" ref="A451:A514" si="21">C451&amp;D451&amp;"Q"&amp;E451</f>
        <v>H172018Q3</v>
      </c>
      <c r="B451" t="str">
        <f t="shared" ref="B451:B514" si="22">D451&amp;"Q"&amp;E451</f>
        <v>2018Q3</v>
      </c>
      <c r="C451" s="112" t="s">
        <v>54</v>
      </c>
      <c r="D451" s="112" t="s">
        <v>456</v>
      </c>
      <c r="E451" s="112" t="s">
        <v>481</v>
      </c>
      <c r="F451" s="113">
        <v>58.56</v>
      </c>
      <c r="G451" s="114">
        <v>1336</v>
      </c>
      <c r="H451" s="112" t="s">
        <v>106</v>
      </c>
      <c r="I451" s="82">
        <f t="shared" ref="I451:I514" si="23">F451/G451*1000</f>
        <v>43.832335329341319</v>
      </c>
    </row>
    <row r="452" spans="1:9" x14ac:dyDescent="0.25">
      <c r="A452" t="str">
        <f t="shared" si="21"/>
        <v>H172018Q4</v>
      </c>
      <c r="B452" t="str">
        <f t="shared" si="22"/>
        <v>2018Q4</v>
      </c>
      <c r="C452" s="112" t="s">
        <v>54</v>
      </c>
      <c r="D452" s="112" t="s">
        <v>456</v>
      </c>
      <c r="E452" s="112" t="s">
        <v>464</v>
      </c>
      <c r="F452" s="113">
        <v>60.6</v>
      </c>
      <c r="G452" s="114">
        <v>1464</v>
      </c>
      <c r="H452" s="112" t="s">
        <v>106</v>
      </c>
      <c r="I452" s="82">
        <f t="shared" si="23"/>
        <v>41.393442622950822</v>
      </c>
    </row>
    <row r="453" spans="1:9" x14ac:dyDescent="0.25">
      <c r="A453" t="str">
        <f t="shared" si="21"/>
        <v>H172019Q1</v>
      </c>
      <c r="B453" t="str">
        <f t="shared" si="22"/>
        <v>2019Q1</v>
      </c>
      <c r="C453" s="112" t="s">
        <v>54</v>
      </c>
      <c r="D453" s="112" t="s">
        <v>478</v>
      </c>
      <c r="E453" s="112" t="s">
        <v>479</v>
      </c>
      <c r="F453" s="113">
        <v>53</v>
      </c>
      <c r="G453" s="114">
        <v>1093</v>
      </c>
      <c r="H453" s="112" t="s">
        <v>106</v>
      </c>
      <c r="I453" s="82">
        <f t="shared" si="23"/>
        <v>48.490393412625799</v>
      </c>
    </row>
    <row r="454" spans="1:9" x14ac:dyDescent="0.25">
      <c r="A454" t="str">
        <f t="shared" si="21"/>
        <v>H172019Q2</v>
      </c>
      <c r="B454" t="str">
        <f t="shared" si="22"/>
        <v>2019Q2</v>
      </c>
      <c r="C454" s="112" t="s">
        <v>54</v>
      </c>
      <c r="D454" s="112" t="s">
        <v>478</v>
      </c>
      <c r="E454" s="112" t="s">
        <v>480</v>
      </c>
      <c r="F454" s="113">
        <v>45.95</v>
      </c>
      <c r="G454" s="114">
        <v>1172</v>
      </c>
      <c r="H454" s="112" t="s">
        <v>106</v>
      </c>
      <c r="I454" s="82">
        <f t="shared" si="23"/>
        <v>39.206484641638227</v>
      </c>
    </row>
    <row r="455" spans="1:9" x14ac:dyDescent="0.25">
      <c r="A455" t="str">
        <f t="shared" si="21"/>
        <v>H182008Q1</v>
      </c>
      <c r="B455" t="str">
        <f t="shared" si="22"/>
        <v>2008Q1</v>
      </c>
      <c r="C455" s="112" t="s">
        <v>55</v>
      </c>
      <c r="D455" s="112" t="s">
        <v>187</v>
      </c>
      <c r="E455" s="112" t="s">
        <v>479</v>
      </c>
      <c r="F455" s="113">
        <v>1688.1</v>
      </c>
      <c r="G455" s="114">
        <v>73129</v>
      </c>
      <c r="H455" s="112" t="s">
        <v>120</v>
      </c>
      <c r="I455" s="82">
        <f t="shared" si="23"/>
        <v>23.083865497955664</v>
      </c>
    </row>
    <row r="456" spans="1:9" x14ac:dyDescent="0.25">
      <c r="A456" t="str">
        <f t="shared" si="21"/>
        <v>H182008Q2</v>
      </c>
      <c r="B456" t="str">
        <f t="shared" si="22"/>
        <v>2008Q2</v>
      </c>
      <c r="C456" s="112" t="s">
        <v>55</v>
      </c>
      <c r="D456" s="112" t="s">
        <v>187</v>
      </c>
      <c r="E456" s="112" t="s">
        <v>480</v>
      </c>
      <c r="F456" s="113">
        <v>1560.37</v>
      </c>
      <c r="G456" s="114">
        <v>72310</v>
      </c>
      <c r="H456" s="112" t="s">
        <v>120</v>
      </c>
      <c r="I456" s="82">
        <f t="shared" si="23"/>
        <v>21.578896418199417</v>
      </c>
    </row>
    <row r="457" spans="1:9" x14ac:dyDescent="0.25">
      <c r="A457" t="str">
        <f t="shared" si="21"/>
        <v>H182008Q3</v>
      </c>
      <c r="B457" t="str">
        <f t="shared" si="22"/>
        <v>2008Q3</v>
      </c>
      <c r="C457" s="112" t="s">
        <v>55</v>
      </c>
      <c r="D457" s="112" t="s">
        <v>187</v>
      </c>
      <c r="E457" s="112" t="s">
        <v>481</v>
      </c>
      <c r="F457" s="113">
        <v>1656.05</v>
      </c>
      <c r="G457" s="114">
        <v>73320</v>
      </c>
      <c r="H457" s="112" t="s">
        <v>120</v>
      </c>
      <c r="I457" s="82">
        <f t="shared" si="23"/>
        <v>22.586606655755592</v>
      </c>
    </row>
    <row r="458" spans="1:9" x14ac:dyDescent="0.25">
      <c r="A458" t="str">
        <f t="shared" si="21"/>
        <v>H182008Q4</v>
      </c>
      <c r="B458" t="str">
        <f t="shared" si="22"/>
        <v>2008Q4</v>
      </c>
      <c r="C458" s="112" t="s">
        <v>55</v>
      </c>
      <c r="D458" s="112" t="s">
        <v>187</v>
      </c>
      <c r="E458" s="112" t="s">
        <v>464</v>
      </c>
      <c r="F458" s="113">
        <v>1642.88</v>
      </c>
      <c r="G458" s="114">
        <v>73103</v>
      </c>
      <c r="H458" s="112" t="s">
        <v>120</v>
      </c>
      <c r="I458" s="82">
        <f t="shared" si="23"/>
        <v>22.473496299741463</v>
      </c>
    </row>
    <row r="459" spans="1:9" x14ac:dyDescent="0.25">
      <c r="A459" t="str">
        <f t="shared" si="21"/>
        <v>H182009Q1</v>
      </c>
      <c r="B459" t="str">
        <f t="shared" si="22"/>
        <v>2009Q1</v>
      </c>
      <c r="C459" s="112" t="s">
        <v>55</v>
      </c>
      <c r="D459" s="112" t="s">
        <v>119</v>
      </c>
      <c r="E459" s="112" t="s">
        <v>479</v>
      </c>
      <c r="F459" s="113">
        <v>1674.57</v>
      </c>
      <c r="G459" s="114">
        <v>73500</v>
      </c>
      <c r="H459" s="112" t="s">
        <v>106</v>
      </c>
      <c r="I459" s="82">
        <f t="shared" si="23"/>
        <v>22.783265306122448</v>
      </c>
    </row>
    <row r="460" spans="1:9" x14ac:dyDescent="0.25">
      <c r="A460" t="str">
        <f t="shared" si="21"/>
        <v>H182009Q2</v>
      </c>
      <c r="B460" t="str">
        <f t="shared" si="22"/>
        <v>2009Q2</v>
      </c>
      <c r="C460" s="112" t="s">
        <v>55</v>
      </c>
      <c r="D460" s="112" t="s">
        <v>119</v>
      </c>
      <c r="E460" s="112" t="s">
        <v>480</v>
      </c>
      <c r="F460" s="113">
        <v>1623.79</v>
      </c>
      <c r="G460" s="114">
        <v>73707</v>
      </c>
      <c r="H460" s="112" t="s">
        <v>106</v>
      </c>
      <c r="I460" s="82">
        <f t="shared" si="23"/>
        <v>22.030336331691696</v>
      </c>
    </row>
    <row r="461" spans="1:9" x14ac:dyDescent="0.25">
      <c r="A461" t="str">
        <f t="shared" si="21"/>
        <v>H182009Q3</v>
      </c>
      <c r="B461" t="str">
        <f t="shared" si="22"/>
        <v>2009Q3</v>
      </c>
      <c r="C461" s="112" t="s">
        <v>55</v>
      </c>
      <c r="D461" s="112" t="s">
        <v>119</v>
      </c>
      <c r="E461" s="112" t="s">
        <v>481</v>
      </c>
      <c r="F461" s="113">
        <v>2649.08</v>
      </c>
      <c r="G461" s="114">
        <v>74851</v>
      </c>
      <c r="H461" s="112" t="s">
        <v>120</v>
      </c>
      <c r="I461" s="82">
        <f t="shared" si="23"/>
        <v>35.391377536706258</v>
      </c>
    </row>
    <row r="462" spans="1:9" x14ac:dyDescent="0.25">
      <c r="A462" t="str">
        <f t="shared" si="21"/>
        <v>H182009Q4</v>
      </c>
      <c r="B462" t="str">
        <f t="shared" si="22"/>
        <v>2009Q4</v>
      </c>
      <c r="C462" s="112" t="s">
        <v>55</v>
      </c>
      <c r="D462" s="112" t="s">
        <v>119</v>
      </c>
      <c r="E462" s="112" t="s">
        <v>464</v>
      </c>
      <c r="F462" s="113">
        <v>2063.62</v>
      </c>
      <c r="G462" s="114">
        <v>73187</v>
      </c>
      <c r="H462" s="112" t="s">
        <v>120</v>
      </c>
      <c r="I462" s="82">
        <f t="shared" si="23"/>
        <v>28.196537636465493</v>
      </c>
    </row>
    <row r="463" spans="1:9" x14ac:dyDescent="0.25">
      <c r="A463" t="str">
        <f t="shared" si="21"/>
        <v>H182010Q1</v>
      </c>
      <c r="B463" t="str">
        <f t="shared" si="22"/>
        <v>2010Q1</v>
      </c>
      <c r="C463" s="112" t="s">
        <v>55</v>
      </c>
      <c r="D463" s="112" t="s">
        <v>121</v>
      </c>
      <c r="E463" s="112" t="s">
        <v>479</v>
      </c>
      <c r="F463" s="113">
        <v>1778.6</v>
      </c>
      <c r="G463" s="114">
        <v>73366</v>
      </c>
      <c r="H463" s="112" t="s">
        <v>106</v>
      </c>
      <c r="I463" s="82">
        <f t="shared" si="23"/>
        <v>24.24283728157457</v>
      </c>
    </row>
    <row r="464" spans="1:9" x14ac:dyDescent="0.25">
      <c r="A464" t="str">
        <f t="shared" si="21"/>
        <v>H182010Q2</v>
      </c>
      <c r="B464" t="str">
        <f t="shared" si="22"/>
        <v>2010Q2</v>
      </c>
      <c r="C464" s="112" t="s">
        <v>55</v>
      </c>
      <c r="D464" s="112" t="s">
        <v>121</v>
      </c>
      <c r="E464" s="112" t="s">
        <v>480</v>
      </c>
      <c r="F464" s="113">
        <v>1732.98</v>
      </c>
      <c r="G464" s="114">
        <v>69741</v>
      </c>
      <c r="H464" s="112" t="s">
        <v>106</v>
      </c>
      <c r="I464" s="82">
        <f t="shared" si="23"/>
        <v>24.848797694326151</v>
      </c>
    </row>
    <row r="465" spans="1:9" x14ac:dyDescent="0.25">
      <c r="A465" t="str">
        <f t="shared" si="21"/>
        <v>H182010Q3</v>
      </c>
      <c r="B465" t="str">
        <f t="shared" si="22"/>
        <v>2010Q3</v>
      </c>
      <c r="C465" s="112" t="s">
        <v>55</v>
      </c>
      <c r="D465" s="112" t="s">
        <v>121</v>
      </c>
      <c r="E465" s="112" t="s">
        <v>481</v>
      </c>
      <c r="F465" s="113">
        <v>1634.77</v>
      </c>
      <c r="G465" s="114">
        <v>71295</v>
      </c>
      <c r="H465" s="112" t="s">
        <v>106</v>
      </c>
      <c r="I465" s="82">
        <f t="shared" si="23"/>
        <v>22.929658461322674</v>
      </c>
    </row>
    <row r="466" spans="1:9" x14ac:dyDescent="0.25">
      <c r="A466" t="str">
        <f t="shared" si="21"/>
        <v>H182010Q4</v>
      </c>
      <c r="B466" t="str">
        <f t="shared" si="22"/>
        <v>2010Q4</v>
      </c>
      <c r="C466" s="112" t="s">
        <v>55</v>
      </c>
      <c r="D466" s="112" t="s">
        <v>121</v>
      </c>
      <c r="E466" s="112" t="s">
        <v>464</v>
      </c>
      <c r="F466" s="113">
        <v>1636.3</v>
      </c>
      <c r="G466" s="114">
        <v>71576</v>
      </c>
      <c r="H466" s="112" t="s">
        <v>106</v>
      </c>
      <c r="I466" s="82">
        <f t="shared" si="23"/>
        <v>22.861014865317983</v>
      </c>
    </row>
    <row r="467" spans="1:9" x14ac:dyDescent="0.25">
      <c r="A467" t="str">
        <f t="shared" si="21"/>
        <v>H182011Q1</v>
      </c>
      <c r="B467" t="str">
        <f t="shared" si="22"/>
        <v>2011Q1</v>
      </c>
      <c r="C467" s="112" t="s">
        <v>55</v>
      </c>
      <c r="D467" s="112" t="s">
        <v>123</v>
      </c>
      <c r="E467" s="112" t="s">
        <v>479</v>
      </c>
      <c r="F467" s="113">
        <v>1812.64</v>
      </c>
      <c r="G467" s="114">
        <v>71935</v>
      </c>
      <c r="H467" s="112" t="s">
        <v>106</v>
      </c>
      <c r="I467" s="82">
        <f t="shared" si="23"/>
        <v>25.198304024466534</v>
      </c>
    </row>
    <row r="468" spans="1:9" x14ac:dyDescent="0.25">
      <c r="A468" t="str">
        <f t="shared" si="21"/>
        <v>H182011Q2</v>
      </c>
      <c r="B468" t="str">
        <f t="shared" si="22"/>
        <v>2011Q2</v>
      </c>
      <c r="C468" s="112" t="s">
        <v>55</v>
      </c>
      <c r="D468" s="112" t="s">
        <v>123</v>
      </c>
      <c r="E468" s="112" t="s">
        <v>480</v>
      </c>
      <c r="F468" s="113">
        <v>1957.4</v>
      </c>
      <c r="G468" s="114">
        <v>73257</v>
      </c>
      <c r="H468" s="112" t="s">
        <v>106</v>
      </c>
      <c r="I468" s="82">
        <f t="shared" si="23"/>
        <v>26.719630888515777</v>
      </c>
    </row>
    <row r="469" spans="1:9" x14ac:dyDescent="0.25">
      <c r="A469" t="str">
        <f t="shared" si="21"/>
        <v>H182011Q3</v>
      </c>
      <c r="B469" t="str">
        <f t="shared" si="22"/>
        <v>2011Q3</v>
      </c>
      <c r="C469" s="112" t="s">
        <v>55</v>
      </c>
      <c r="D469" s="112" t="s">
        <v>123</v>
      </c>
      <c r="E469" s="112" t="s">
        <v>481</v>
      </c>
      <c r="F469" s="113">
        <v>1917</v>
      </c>
      <c r="G469" s="114">
        <v>74166</v>
      </c>
      <c r="H469" s="112" t="s">
        <v>106</v>
      </c>
      <c r="I469" s="82">
        <f t="shared" si="23"/>
        <v>25.847423347625597</v>
      </c>
    </row>
    <row r="470" spans="1:9" x14ac:dyDescent="0.25">
      <c r="A470" t="str">
        <f t="shared" si="21"/>
        <v>H182011Q4</v>
      </c>
      <c r="B470" t="str">
        <f t="shared" si="22"/>
        <v>2011Q4</v>
      </c>
      <c r="C470" s="112" t="s">
        <v>55</v>
      </c>
      <c r="D470" s="112" t="s">
        <v>123</v>
      </c>
      <c r="E470" s="112" t="s">
        <v>464</v>
      </c>
      <c r="F470" s="113">
        <v>1893</v>
      </c>
      <c r="G470" s="114">
        <v>73685</v>
      </c>
      <c r="H470" s="112" t="s">
        <v>106</v>
      </c>
      <c r="I470" s="82">
        <f t="shared" si="23"/>
        <v>25.690439031010381</v>
      </c>
    </row>
    <row r="471" spans="1:9" x14ac:dyDescent="0.25">
      <c r="A471" t="str">
        <f t="shared" si="21"/>
        <v>H182012Q1</v>
      </c>
      <c r="B471" t="str">
        <f t="shared" si="22"/>
        <v>2012Q1</v>
      </c>
      <c r="C471" s="112" t="s">
        <v>55</v>
      </c>
      <c r="D471" s="112" t="s">
        <v>124</v>
      </c>
      <c r="E471" s="112" t="s">
        <v>479</v>
      </c>
      <c r="F471" s="113">
        <v>1568</v>
      </c>
      <c r="G471" s="114">
        <v>74416</v>
      </c>
      <c r="H471" s="112" t="s">
        <v>106</v>
      </c>
      <c r="I471" s="82">
        <f t="shared" si="23"/>
        <v>21.070737475811654</v>
      </c>
    </row>
    <row r="472" spans="1:9" x14ac:dyDescent="0.25">
      <c r="A472" t="str">
        <f t="shared" si="21"/>
        <v>H182012Q2</v>
      </c>
      <c r="B472" t="str">
        <f t="shared" si="22"/>
        <v>2012Q2</v>
      </c>
      <c r="C472" s="112" t="s">
        <v>55</v>
      </c>
      <c r="D472" s="112" t="s">
        <v>124</v>
      </c>
      <c r="E472" s="112" t="s">
        <v>480</v>
      </c>
      <c r="F472" s="113">
        <v>1719</v>
      </c>
      <c r="G472" s="114">
        <v>73786</v>
      </c>
      <c r="H472" s="112" t="s">
        <v>106</v>
      </c>
      <c r="I472" s="82">
        <f t="shared" si="23"/>
        <v>23.29710243135554</v>
      </c>
    </row>
    <row r="473" spans="1:9" x14ac:dyDescent="0.25">
      <c r="A473" t="str">
        <f t="shared" si="21"/>
        <v>H182012Q3</v>
      </c>
      <c r="B473" t="str">
        <f t="shared" si="22"/>
        <v>2012Q3</v>
      </c>
      <c r="C473" s="112" t="s">
        <v>55</v>
      </c>
      <c r="D473" s="112" t="s">
        <v>124</v>
      </c>
      <c r="E473" s="112" t="s">
        <v>481</v>
      </c>
      <c r="F473" s="113">
        <v>1503</v>
      </c>
      <c r="G473" s="114">
        <v>74258</v>
      </c>
      <c r="H473" s="112" t="s">
        <v>106</v>
      </c>
      <c r="I473" s="82">
        <f t="shared" si="23"/>
        <v>20.240243475450455</v>
      </c>
    </row>
    <row r="474" spans="1:9" x14ac:dyDescent="0.25">
      <c r="A474" t="str">
        <f t="shared" si="21"/>
        <v>H182012Q4</v>
      </c>
      <c r="B474" t="str">
        <f t="shared" si="22"/>
        <v>2012Q4</v>
      </c>
      <c r="C474" s="112" t="s">
        <v>55</v>
      </c>
      <c r="D474" s="112" t="s">
        <v>124</v>
      </c>
      <c r="E474" s="112" t="s">
        <v>464</v>
      </c>
      <c r="F474" s="113">
        <v>1634</v>
      </c>
      <c r="G474" s="114">
        <v>72394</v>
      </c>
      <c r="H474" s="112" t="s">
        <v>106</v>
      </c>
      <c r="I474" s="82">
        <f t="shared" si="23"/>
        <v>22.570931292648559</v>
      </c>
    </row>
    <row r="475" spans="1:9" x14ac:dyDescent="0.25">
      <c r="A475" t="str">
        <f t="shared" si="21"/>
        <v>H182013Q1</v>
      </c>
      <c r="B475" t="str">
        <f t="shared" si="22"/>
        <v>2013Q1</v>
      </c>
      <c r="C475" s="112" t="s">
        <v>55</v>
      </c>
      <c r="D475" s="112" t="s">
        <v>125</v>
      </c>
      <c r="E475" s="112" t="s">
        <v>479</v>
      </c>
      <c r="F475" s="113">
        <v>1902.82</v>
      </c>
      <c r="G475" s="114">
        <v>74194</v>
      </c>
      <c r="H475" s="112" t="s">
        <v>128</v>
      </c>
      <c r="I475" s="82">
        <f t="shared" si="23"/>
        <v>25.646548238402026</v>
      </c>
    </row>
    <row r="476" spans="1:9" x14ac:dyDescent="0.25">
      <c r="A476" t="str">
        <f t="shared" si="21"/>
        <v>H182013Q2</v>
      </c>
      <c r="B476" t="str">
        <f t="shared" si="22"/>
        <v>2013Q2</v>
      </c>
      <c r="C476" s="112" t="s">
        <v>55</v>
      </c>
      <c r="D476" s="112" t="s">
        <v>125</v>
      </c>
      <c r="E476" s="112" t="s">
        <v>480</v>
      </c>
      <c r="F476" s="113">
        <v>1763.51</v>
      </c>
      <c r="G476" s="114">
        <v>75352</v>
      </c>
      <c r="H476" s="112" t="s">
        <v>106</v>
      </c>
      <c r="I476" s="82">
        <f t="shared" si="23"/>
        <v>23.403625650281349</v>
      </c>
    </row>
    <row r="477" spans="1:9" x14ac:dyDescent="0.25">
      <c r="A477" t="str">
        <f t="shared" si="21"/>
        <v>H182013Q3</v>
      </c>
      <c r="B477" t="str">
        <f t="shared" si="22"/>
        <v>2013Q3</v>
      </c>
      <c r="C477" s="112" t="s">
        <v>55</v>
      </c>
      <c r="D477" s="112" t="s">
        <v>125</v>
      </c>
      <c r="E477" s="112" t="s">
        <v>481</v>
      </c>
      <c r="F477" s="113">
        <v>1772.9</v>
      </c>
      <c r="G477" s="114">
        <v>73293</v>
      </c>
      <c r="H477" s="112" t="s">
        <v>106</v>
      </c>
      <c r="I477" s="82">
        <f t="shared" si="23"/>
        <v>24.189213158146075</v>
      </c>
    </row>
    <row r="478" spans="1:9" x14ac:dyDescent="0.25">
      <c r="A478" t="str">
        <f t="shared" si="21"/>
        <v>H182013Q4</v>
      </c>
      <c r="B478" t="str">
        <f t="shared" si="22"/>
        <v>2013Q4</v>
      </c>
      <c r="C478" s="112" t="s">
        <v>55</v>
      </c>
      <c r="D478" s="112" t="s">
        <v>125</v>
      </c>
      <c r="E478" s="112" t="s">
        <v>464</v>
      </c>
      <c r="F478" s="113">
        <v>2014.01</v>
      </c>
      <c r="G478" s="114">
        <v>71170</v>
      </c>
      <c r="H478" s="112" t="s">
        <v>106</v>
      </c>
      <c r="I478" s="82">
        <f t="shared" si="23"/>
        <v>28.298580862723057</v>
      </c>
    </row>
    <row r="479" spans="1:9" x14ac:dyDescent="0.25">
      <c r="A479" t="str">
        <f t="shared" si="21"/>
        <v>H182014Q1</v>
      </c>
      <c r="B479" t="str">
        <f t="shared" si="22"/>
        <v>2014Q1</v>
      </c>
      <c r="C479" s="112" t="s">
        <v>55</v>
      </c>
      <c r="D479" s="112" t="s">
        <v>126</v>
      </c>
      <c r="E479" s="112" t="s">
        <v>479</v>
      </c>
      <c r="F479" s="113">
        <v>2182.36</v>
      </c>
      <c r="G479" s="114">
        <v>63118</v>
      </c>
      <c r="H479" s="112" t="s">
        <v>106</v>
      </c>
      <c r="I479" s="82">
        <f t="shared" si="23"/>
        <v>34.575873760258567</v>
      </c>
    </row>
    <row r="480" spans="1:9" x14ac:dyDescent="0.25">
      <c r="A480" t="str">
        <f t="shared" si="21"/>
        <v>H182014Q2</v>
      </c>
      <c r="B480" t="str">
        <f t="shared" si="22"/>
        <v>2014Q2</v>
      </c>
      <c r="C480" s="112" t="s">
        <v>55</v>
      </c>
      <c r="D480" s="112" t="s">
        <v>126</v>
      </c>
      <c r="E480" s="112" t="s">
        <v>480</v>
      </c>
      <c r="F480" s="113">
        <v>2375.09</v>
      </c>
      <c r="G480" s="114">
        <v>58642</v>
      </c>
      <c r="H480" s="112" t="s">
        <v>106</v>
      </c>
      <c r="I480" s="82">
        <f t="shared" si="23"/>
        <v>40.501517683571507</v>
      </c>
    </row>
    <row r="481" spans="1:9" x14ac:dyDescent="0.25">
      <c r="A481" t="str">
        <f t="shared" si="21"/>
        <v>H182014Q3</v>
      </c>
      <c r="B481" t="str">
        <f t="shared" si="22"/>
        <v>2014Q3</v>
      </c>
      <c r="C481" s="112" t="s">
        <v>55</v>
      </c>
      <c r="D481" s="112" t="s">
        <v>126</v>
      </c>
      <c r="E481" s="112" t="s">
        <v>481</v>
      </c>
      <c r="F481" s="113">
        <v>2083</v>
      </c>
      <c r="G481" s="114">
        <v>61682</v>
      </c>
      <c r="H481" s="112" t="s">
        <v>106</v>
      </c>
      <c r="I481" s="82">
        <f t="shared" si="23"/>
        <v>33.769981518109013</v>
      </c>
    </row>
    <row r="482" spans="1:9" x14ac:dyDescent="0.25">
      <c r="A482" t="str">
        <f t="shared" si="21"/>
        <v>H182014Q4</v>
      </c>
      <c r="B482" t="str">
        <f t="shared" si="22"/>
        <v>2014Q4</v>
      </c>
      <c r="C482" s="112" t="s">
        <v>55</v>
      </c>
      <c r="D482" s="112" t="s">
        <v>126</v>
      </c>
      <c r="E482" s="112" t="s">
        <v>464</v>
      </c>
      <c r="F482" s="113">
        <v>1860</v>
      </c>
      <c r="G482" s="114">
        <v>60547</v>
      </c>
      <c r="H482" s="112" t="s">
        <v>106</v>
      </c>
      <c r="I482" s="82">
        <f t="shared" si="23"/>
        <v>30.719936578195455</v>
      </c>
    </row>
    <row r="483" spans="1:9" x14ac:dyDescent="0.25">
      <c r="A483" t="str">
        <f t="shared" si="21"/>
        <v>H182015Q1</v>
      </c>
      <c r="B483" t="str">
        <f t="shared" si="22"/>
        <v>2015Q1</v>
      </c>
      <c r="C483" s="112" t="s">
        <v>55</v>
      </c>
      <c r="D483" s="112" t="s">
        <v>127</v>
      </c>
      <c r="E483" s="112" t="s">
        <v>479</v>
      </c>
      <c r="F483" s="113">
        <v>2350.8000000000002</v>
      </c>
      <c r="G483" s="114">
        <v>60166</v>
      </c>
      <c r="H483" s="112" t="s">
        <v>106</v>
      </c>
      <c r="I483" s="82">
        <f t="shared" si="23"/>
        <v>39.071901073696111</v>
      </c>
    </row>
    <row r="484" spans="1:9" x14ac:dyDescent="0.25">
      <c r="A484" t="str">
        <f t="shared" si="21"/>
        <v>H182015Q2</v>
      </c>
      <c r="B484" t="str">
        <f t="shared" si="22"/>
        <v>2015Q2</v>
      </c>
      <c r="C484" s="112" t="s">
        <v>55</v>
      </c>
      <c r="D484" s="112" t="s">
        <v>127</v>
      </c>
      <c r="E484" s="112" t="s">
        <v>480</v>
      </c>
      <c r="F484" s="113">
        <v>2400.35</v>
      </c>
      <c r="G484" s="114">
        <v>61335</v>
      </c>
      <c r="H484" s="112" t="s">
        <v>106</v>
      </c>
      <c r="I484" s="82">
        <f t="shared" si="23"/>
        <v>39.135077851145347</v>
      </c>
    </row>
    <row r="485" spans="1:9" x14ac:dyDescent="0.25">
      <c r="A485" t="str">
        <f t="shared" si="21"/>
        <v>H182015Q3</v>
      </c>
      <c r="B485" t="str">
        <f t="shared" si="22"/>
        <v>2015Q3</v>
      </c>
      <c r="C485" s="112" t="s">
        <v>55</v>
      </c>
      <c r="D485" s="112" t="s">
        <v>127</v>
      </c>
      <c r="E485" s="112" t="s">
        <v>481</v>
      </c>
      <c r="F485" s="113">
        <v>2382.4899999999998</v>
      </c>
      <c r="G485" s="114">
        <v>57938</v>
      </c>
      <c r="H485" s="112" t="s">
        <v>106</v>
      </c>
      <c r="I485" s="82">
        <f t="shared" si="23"/>
        <v>41.121371120853325</v>
      </c>
    </row>
    <row r="486" spans="1:9" x14ac:dyDescent="0.25">
      <c r="A486" t="str">
        <f t="shared" si="21"/>
        <v>H182015Q4</v>
      </c>
      <c r="B486" t="str">
        <f t="shared" si="22"/>
        <v>2015Q4</v>
      </c>
      <c r="C486" s="112" t="s">
        <v>55</v>
      </c>
      <c r="D486" s="112" t="s">
        <v>127</v>
      </c>
      <c r="E486" s="112" t="s">
        <v>464</v>
      </c>
      <c r="F486" s="113">
        <v>2310.34</v>
      </c>
      <c r="G486" s="114">
        <v>57402</v>
      </c>
      <c r="H486" s="112" t="s">
        <v>106</v>
      </c>
      <c r="I486" s="82">
        <f t="shared" si="23"/>
        <v>40.248423399881545</v>
      </c>
    </row>
    <row r="487" spans="1:9" x14ac:dyDescent="0.25">
      <c r="A487" t="str">
        <f t="shared" si="21"/>
        <v>H182016Q1</v>
      </c>
      <c r="B487" t="str">
        <f t="shared" si="22"/>
        <v>2016Q1</v>
      </c>
      <c r="C487" s="112" t="s">
        <v>55</v>
      </c>
      <c r="D487" s="112" t="s">
        <v>428</v>
      </c>
      <c r="E487" s="112" t="s">
        <v>479</v>
      </c>
      <c r="F487" s="113">
        <v>2159</v>
      </c>
      <c r="G487" s="114">
        <v>58266</v>
      </c>
      <c r="H487" s="112" t="s">
        <v>106</v>
      </c>
      <c r="I487" s="82">
        <f t="shared" si="23"/>
        <v>37.054199704802116</v>
      </c>
    </row>
    <row r="488" spans="1:9" x14ac:dyDescent="0.25">
      <c r="A488" t="str">
        <f t="shared" si="21"/>
        <v>H182016Q2</v>
      </c>
      <c r="B488" t="str">
        <f t="shared" si="22"/>
        <v>2016Q2</v>
      </c>
      <c r="C488" s="112" t="s">
        <v>55</v>
      </c>
      <c r="D488" s="112" t="s">
        <v>428</v>
      </c>
      <c r="E488" s="112" t="s">
        <v>480</v>
      </c>
      <c r="F488" s="113">
        <v>1637.18</v>
      </c>
      <c r="G488" s="114">
        <v>56993</v>
      </c>
      <c r="H488" s="112" t="s">
        <v>106</v>
      </c>
      <c r="I488" s="82">
        <f t="shared" si="23"/>
        <v>28.725983892758759</v>
      </c>
    </row>
    <row r="489" spans="1:9" x14ac:dyDescent="0.25">
      <c r="A489" t="str">
        <f t="shared" si="21"/>
        <v>H182016Q3</v>
      </c>
      <c r="B489" t="str">
        <f t="shared" si="22"/>
        <v>2016Q3</v>
      </c>
      <c r="C489" s="112" t="s">
        <v>55</v>
      </c>
      <c r="D489" s="112" t="s">
        <v>428</v>
      </c>
      <c r="E489" s="112" t="s">
        <v>481</v>
      </c>
      <c r="F489" s="113">
        <v>2385.37</v>
      </c>
      <c r="G489" s="114">
        <v>58521</v>
      </c>
      <c r="H489" s="112" t="s">
        <v>106</v>
      </c>
      <c r="I489" s="82">
        <f t="shared" si="23"/>
        <v>40.760923429196353</v>
      </c>
    </row>
    <row r="490" spans="1:9" x14ac:dyDescent="0.25">
      <c r="A490" t="str">
        <f t="shared" si="21"/>
        <v>H182016Q4</v>
      </c>
      <c r="B490" t="str">
        <f t="shared" si="22"/>
        <v>2016Q4</v>
      </c>
      <c r="C490" s="112" t="s">
        <v>55</v>
      </c>
      <c r="D490" s="112" t="s">
        <v>428</v>
      </c>
      <c r="E490" s="112" t="s">
        <v>464</v>
      </c>
      <c r="F490" s="113">
        <v>1946.88</v>
      </c>
      <c r="G490" s="114">
        <v>58247</v>
      </c>
      <c r="H490" s="112" t="s">
        <v>106</v>
      </c>
      <c r="I490" s="82">
        <f t="shared" si="23"/>
        <v>33.424554054286055</v>
      </c>
    </row>
    <row r="491" spans="1:9" x14ac:dyDescent="0.25">
      <c r="A491" t="str">
        <f t="shared" si="21"/>
        <v>H182017Q1</v>
      </c>
      <c r="B491" t="str">
        <f t="shared" si="22"/>
        <v>2017Q1</v>
      </c>
      <c r="C491" s="112" t="s">
        <v>55</v>
      </c>
      <c r="D491" s="112" t="s">
        <v>447</v>
      </c>
      <c r="E491" s="112" t="s">
        <v>479</v>
      </c>
      <c r="F491" s="113">
        <v>2384.7399999999998</v>
      </c>
      <c r="G491" s="114">
        <v>61103</v>
      </c>
      <c r="H491" s="112" t="s">
        <v>106</v>
      </c>
      <c r="I491" s="82">
        <f t="shared" si="23"/>
        <v>39.028198288136423</v>
      </c>
    </row>
    <row r="492" spans="1:9" x14ac:dyDescent="0.25">
      <c r="A492" t="str">
        <f t="shared" si="21"/>
        <v>H182017Q2</v>
      </c>
      <c r="B492" t="str">
        <f t="shared" si="22"/>
        <v>2017Q2</v>
      </c>
      <c r="C492" s="112" t="s">
        <v>55</v>
      </c>
      <c r="D492" s="112" t="s">
        <v>447</v>
      </c>
      <c r="E492" s="112" t="s">
        <v>480</v>
      </c>
      <c r="F492" s="113">
        <v>1625.2</v>
      </c>
      <c r="G492" s="114">
        <v>60147</v>
      </c>
      <c r="H492" s="112" t="s">
        <v>106</v>
      </c>
      <c r="I492" s="82">
        <f t="shared" si="23"/>
        <v>27.020466523683641</v>
      </c>
    </row>
    <row r="493" spans="1:9" x14ac:dyDescent="0.25">
      <c r="A493" t="str">
        <f t="shared" si="21"/>
        <v>H182017Q3</v>
      </c>
      <c r="B493" t="str">
        <f t="shared" si="22"/>
        <v>2017Q3</v>
      </c>
      <c r="C493" s="112" t="s">
        <v>55</v>
      </c>
      <c r="D493" s="112" t="s">
        <v>447</v>
      </c>
      <c r="E493" s="112" t="s">
        <v>481</v>
      </c>
      <c r="F493" s="113">
        <v>1891.24</v>
      </c>
      <c r="G493" s="114">
        <v>58994</v>
      </c>
      <c r="H493" s="112" t="s">
        <v>106</v>
      </c>
      <c r="I493" s="82">
        <f t="shared" si="23"/>
        <v>32.058175407668571</v>
      </c>
    </row>
    <row r="494" spans="1:9" x14ac:dyDescent="0.25">
      <c r="A494" t="str">
        <f t="shared" si="21"/>
        <v>H182017Q4</v>
      </c>
      <c r="B494" t="str">
        <f t="shared" si="22"/>
        <v>2017Q4</v>
      </c>
      <c r="C494" s="112" t="s">
        <v>55</v>
      </c>
      <c r="D494" s="112" t="s">
        <v>447</v>
      </c>
      <c r="E494" s="112" t="s">
        <v>464</v>
      </c>
      <c r="F494" s="113">
        <v>2029.34</v>
      </c>
      <c r="G494" s="114">
        <v>58464</v>
      </c>
      <c r="H494" s="112" t="s">
        <v>106</v>
      </c>
      <c r="I494" s="82">
        <f t="shared" si="23"/>
        <v>34.710933223864259</v>
      </c>
    </row>
    <row r="495" spans="1:9" x14ac:dyDescent="0.25">
      <c r="A495" t="str">
        <f t="shared" si="21"/>
        <v>H182018Q1</v>
      </c>
      <c r="B495" t="str">
        <f t="shared" si="22"/>
        <v>2018Q1</v>
      </c>
      <c r="C495" s="112" t="s">
        <v>55</v>
      </c>
      <c r="D495" s="112" t="s">
        <v>456</v>
      </c>
      <c r="E495" s="112" t="s">
        <v>479</v>
      </c>
      <c r="F495" s="113">
        <v>2035.42</v>
      </c>
      <c r="G495" s="114">
        <v>61780</v>
      </c>
      <c r="H495" s="112" t="s">
        <v>106</v>
      </c>
      <c r="I495" s="82">
        <f t="shared" si="23"/>
        <v>32.946260925865978</v>
      </c>
    </row>
    <row r="496" spans="1:9" x14ac:dyDescent="0.25">
      <c r="A496" t="str">
        <f t="shared" si="21"/>
        <v>H182018Q2</v>
      </c>
      <c r="B496" t="str">
        <f t="shared" si="22"/>
        <v>2018Q2</v>
      </c>
      <c r="C496" s="112" t="s">
        <v>55</v>
      </c>
      <c r="D496" s="112" t="s">
        <v>456</v>
      </c>
      <c r="E496" s="112" t="s">
        <v>480</v>
      </c>
      <c r="F496" s="113">
        <v>2220.8000000000002</v>
      </c>
      <c r="G496" s="114">
        <v>61410</v>
      </c>
      <c r="H496" s="112" t="s">
        <v>106</v>
      </c>
      <c r="I496" s="82">
        <f t="shared" si="23"/>
        <v>36.163491288063838</v>
      </c>
    </row>
    <row r="497" spans="1:9" x14ac:dyDescent="0.25">
      <c r="A497" t="str">
        <f t="shared" si="21"/>
        <v>H182018Q3</v>
      </c>
      <c r="B497" t="str">
        <f t="shared" si="22"/>
        <v>2018Q3</v>
      </c>
      <c r="C497" s="112" t="s">
        <v>55</v>
      </c>
      <c r="D497" s="112" t="s">
        <v>456</v>
      </c>
      <c r="E497" s="112" t="s">
        <v>481</v>
      </c>
      <c r="F497" s="113">
        <v>1753.52</v>
      </c>
      <c r="G497" s="114">
        <v>59642</v>
      </c>
      <c r="H497" s="112" t="s">
        <v>106</v>
      </c>
      <c r="I497" s="82">
        <f t="shared" si="23"/>
        <v>29.400757855202709</v>
      </c>
    </row>
    <row r="498" spans="1:9" x14ac:dyDescent="0.25">
      <c r="A498" t="str">
        <f t="shared" si="21"/>
        <v>H182018Q4</v>
      </c>
      <c r="B498" t="str">
        <f t="shared" si="22"/>
        <v>2018Q4</v>
      </c>
      <c r="C498" s="112" t="s">
        <v>55</v>
      </c>
      <c r="D498" s="112" t="s">
        <v>456</v>
      </c>
      <c r="E498" s="112" t="s">
        <v>464</v>
      </c>
      <c r="F498" s="113">
        <v>2018.24</v>
      </c>
      <c r="G498" s="114">
        <v>60217</v>
      </c>
      <c r="H498" s="112" t="s">
        <v>106</v>
      </c>
      <c r="I498" s="82">
        <f t="shared" si="23"/>
        <v>33.516116711227731</v>
      </c>
    </row>
    <row r="499" spans="1:9" x14ac:dyDescent="0.25">
      <c r="A499" t="str">
        <f t="shared" si="21"/>
        <v>H182019Q1</v>
      </c>
      <c r="B499" t="str">
        <f t="shared" si="22"/>
        <v>2019Q1</v>
      </c>
      <c r="C499" s="112" t="s">
        <v>55</v>
      </c>
      <c r="D499" s="112" t="s">
        <v>478</v>
      </c>
      <c r="E499" s="112" t="s">
        <v>479</v>
      </c>
      <c r="F499" s="113">
        <v>2159.1999999999998</v>
      </c>
      <c r="G499" s="114">
        <v>61087</v>
      </c>
      <c r="H499" s="112" t="s">
        <v>106</v>
      </c>
      <c r="I499" s="82">
        <f t="shared" si="23"/>
        <v>35.34630936205739</v>
      </c>
    </row>
    <row r="500" spans="1:9" x14ac:dyDescent="0.25">
      <c r="A500" t="str">
        <f t="shared" si="21"/>
        <v>H182019Q2</v>
      </c>
      <c r="B500" t="str">
        <f t="shared" si="22"/>
        <v>2019Q2</v>
      </c>
      <c r="C500" s="112" t="s">
        <v>55</v>
      </c>
      <c r="D500" s="112" t="s">
        <v>478</v>
      </c>
      <c r="E500" s="112" t="s">
        <v>480</v>
      </c>
      <c r="F500" s="113">
        <v>2406.14</v>
      </c>
      <c r="G500" s="114">
        <v>61515</v>
      </c>
      <c r="H500" s="112" t="s">
        <v>106</v>
      </c>
      <c r="I500" s="82">
        <f t="shared" si="23"/>
        <v>39.114687474599691</v>
      </c>
    </row>
    <row r="501" spans="1:9" x14ac:dyDescent="0.25">
      <c r="A501" t="str">
        <f t="shared" si="21"/>
        <v>H192008Q1</v>
      </c>
      <c r="B501" t="str">
        <f t="shared" si="22"/>
        <v>2008Q1</v>
      </c>
      <c r="C501" s="112" t="s">
        <v>56</v>
      </c>
      <c r="D501" s="112" t="s">
        <v>187</v>
      </c>
      <c r="E501" s="112" t="s">
        <v>479</v>
      </c>
      <c r="F501" s="113">
        <v>96</v>
      </c>
      <c r="G501" s="114">
        <v>10198</v>
      </c>
      <c r="H501" s="112" t="s">
        <v>120</v>
      </c>
      <c r="I501" s="82">
        <f t="shared" si="23"/>
        <v>9.4136105118650715</v>
      </c>
    </row>
    <row r="502" spans="1:9" x14ac:dyDescent="0.25">
      <c r="A502" t="str">
        <f t="shared" si="21"/>
        <v>H192008Q2</v>
      </c>
      <c r="B502" t="str">
        <f t="shared" si="22"/>
        <v>2008Q2</v>
      </c>
      <c r="C502" s="112" t="s">
        <v>56</v>
      </c>
      <c r="D502" s="112" t="s">
        <v>187</v>
      </c>
      <c r="E502" s="112" t="s">
        <v>480</v>
      </c>
      <c r="F502" s="113">
        <v>85</v>
      </c>
      <c r="G502" s="114">
        <v>11149</v>
      </c>
      <c r="H502" s="112" t="s">
        <v>120</v>
      </c>
      <c r="I502" s="82">
        <f t="shared" si="23"/>
        <v>7.6240021526594317</v>
      </c>
    </row>
    <row r="503" spans="1:9" x14ac:dyDescent="0.25">
      <c r="A503" t="str">
        <f t="shared" si="21"/>
        <v>H192008Q3</v>
      </c>
      <c r="B503" t="str">
        <f t="shared" si="22"/>
        <v>2008Q3</v>
      </c>
      <c r="C503" s="112" t="s">
        <v>56</v>
      </c>
      <c r="D503" s="112" t="s">
        <v>187</v>
      </c>
      <c r="E503" s="112" t="s">
        <v>481</v>
      </c>
      <c r="F503" s="113">
        <v>27</v>
      </c>
      <c r="G503" s="114">
        <v>11663</v>
      </c>
      <c r="H503" s="112" t="s">
        <v>120</v>
      </c>
      <c r="I503" s="82">
        <f t="shared" si="23"/>
        <v>2.3150132898911089</v>
      </c>
    </row>
    <row r="504" spans="1:9" x14ac:dyDescent="0.25">
      <c r="A504" t="str">
        <f t="shared" si="21"/>
        <v>H192008Q4</v>
      </c>
      <c r="B504" t="str">
        <f t="shared" si="22"/>
        <v>2008Q4</v>
      </c>
      <c r="C504" s="112" t="s">
        <v>56</v>
      </c>
      <c r="D504" s="112" t="s">
        <v>187</v>
      </c>
      <c r="E504" s="112" t="s">
        <v>464</v>
      </c>
      <c r="F504" s="113">
        <v>54</v>
      </c>
      <c r="G504" s="114">
        <v>11507</v>
      </c>
      <c r="H504" s="112" t="s">
        <v>120</v>
      </c>
      <c r="I504" s="82">
        <f t="shared" si="23"/>
        <v>4.6927956895802554</v>
      </c>
    </row>
    <row r="505" spans="1:9" x14ac:dyDescent="0.25">
      <c r="A505" t="str">
        <f t="shared" si="21"/>
        <v>H192009Q1</v>
      </c>
      <c r="B505" t="str">
        <f t="shared" si="22"/>
        <v>2009Q1</v>
      </c>
      <c r="C505" s="112" t="s">
        <v>56</v>
      </c>
      <c r="D505" s="112" t="s">
        <v>119</v>
      </c>
      <c r="E505" s="112" t="s">
        <v>479</v>
      </c>
      <c r="F505" s="113">
        <v>70.8</v>
      </c>
      <c r="G505" s="114">
        <v>9974</v>
      </c>
      <c r="H505" s="112" t="s">
        <v>106</v>
      </c>
      <c r="I505" s="82">
        <f t="shared" si="23"/>
        <v>7.0984559855624623</v>
      </c>
    </row>
    <row r="506" spans="1:9" x14ac:dyDescent="0.25">
      <c r="A506" t="str">
        <f t="shared" si="21"/>
        <v>H192009Q2</v>
      </c>
      <c r="B506" t="str">
        <f t="shared" si="22"/>
        <v>2009Q2</v>
      </c>
      <c r="C506" s="112" t="s">
        <v>56</v>
      </c>
      <c r="D506" s="112" t="s">
        <v>119</v>
      </c>
      <c r="E506" s="112" t="s">
        <v>480</v>
      </c>
      <c r="F506" s="113">
        <v>105.6</v>
      </c>
      <c r="G506" s="114">
        <v>9652</v>
      </c>
      <c r="H506" s="112" t="s">
        <v>106</v>
      </c>
      <c r="I506" s="82">
        <f t="shared" si="23"/>
        <v>10.940737670949026</v>
      </c>
    </row>
    <row r="507" spans="1:9" x14ac:dyDescent="0.25">
      <c r="A507" t="str">
        <f t="shared" si="21"/>
        <v>H192009Q3</v>
      </c>
      <c r="B507" t="str">
        <f t="shared" si="22"/>
        <v>2009Q3</v>
      </c>
      <c r="C507" s="112" t="s">
        <v>56</v>
      </c>
      <c r="D507" s="112" t="s">
        <v>119</v>
      </c>
      <c r="E507" s="112" t="s">
        <v>481</v>
      </c>
      <c r="F507" s="113">
        <v>72</v>
      </c>
      <c r="G507" s="114">
        <v>9918</v>
      </c>
      <c r="H507" s="112" t="s">
        <v>120</v>
      </c>
      <c r="I507" s="82">
        <f t="shared" si="23"/>
        <v>7.259528130671506</v>
      </c>
    </row>
    <row r="508" spans="1:9" x14ac:dyDescent="0.25">
      <c r="A508" t="str">
        <f t="shared" si="21"/>
        <v>H192010Q4</v>
      </c>
      <c r="B508" t="str">
        <f t="shared" si="22"/>
        <v>2010Q4</v>
      </c>
      <c r="C508" s="112" t="s">
        <v>56</v>
      </c>
      <c r="D508" s="112" t="s">
        <v>121</v>
      </c>
      <c r="E508" s="112" t="s">
        <v>464</v>
      </c>
      <c r="F508" s="113">
        <v>183.2</v>
      </c>
      <c r="G508" s="114">
        <v>10997</v>
      </c>
      <c r="H508" s="112" t="s">
        <v>120</v>
      </c>
      <c r="I508" s="82">
        <f t="shared" si="23"/>
        <v>16.659088842411567</v>
      </c>
    </row>
    <row r="509" spans="1:9" x14ac:dyDescent="0.25">
      <c r="A509" t="str">
        <f t="shared" si="21"/>
        <v>H192011Q1</v>
      </c>
      <c r="B509" t="str">
        <f t="shared" si="22"/>
        <v>2011Q1</v>
      </c>
      <c r="C509" s="112" t="s">
        <v>56</v>
      </c>
      <c r="D509" s="112" t="s">
        <v>123</v>
      </c>
      <c r="E509" s="112" t="s">
        <v>479</v>
      </c>
      <c r="F509" s="113">
        <v>115.2</v>
      </c>
      <c r="G509" s="114">
        <v>11492</v>
      </c>
      <c r="H509" s="112" t="s">
        <v>120</v>
      </c>
      <c r="I509" s="82">
        <f t="shared" si="23"/>
        <v>10.024364775495998</v>
      </c>
    </row>
    <row r="510" spans="1:9" x14ac:dyDescent="0.25">
      <c r="A510" t="str">
        <f t="shared" si="21"/>
        <v>H192011Q2</v>
      </c>
      <c r="B510" t="str">
        <f t="shared" si="22"/>
        <v>2011Q2</v>
      </c>
      <c r="C510" s="112" t="s">
        <v>56</v>
      </c>
      <c r="D510" s="112" t="s">
        <v>123</v>
      </c>
      <c r="E510" s="112" t="s">
        <v>480</v>
      </c>
      <c r="F510" s="113">
        <v>164.4</v>
      </c>
      <c r="G510" s="114">
        <v>9940</v>
      </c>
      <c r="H510" s="112" t="s">
        <v>106</v>
      </c>
      <c r="I510" s="82">
        <f t="shared" si="23"/>
        <v>16.539235412474849</v>
      </c>
    </row>
    <row r="511" spans="1:9" x14ac:dyDescent="0.25">
      <c r="A511" t="str">
        <f t="shared" si="21"/>
        <v>H192011Q3</v>
      </c>
      <c r="B511" t="str">
        <f t="shared" si="22"/>
        <v>2011Q3</v>
      </c>
      <c r="C511" s="112" t="s">
        <v>56</v>
      </c>
      <c r="D511" s="112" t="s">
        <v>123</v>
      </c>
      <c r="E511" s="112" t="s">
        <v>481</v>
      </c>
      <c r="F511" s="113">
        <v>127.2</v>
      </c>
      <c r="G511" s="114">
        <v>9676</v>
      </c>
      <c r="H511" s="112" t="s">
        <v>106</v>
      </c>
      <c r="I511" s="82">
        <f t="shared" si="23"/>
        <v>13.145928069450186</v>
      </c>
    </row>
    <row r="512" spans="1:9" x14ac:dyDescent="0.25">
      <c r="A512" t="str">
        <f t="shared" si="21"/>
        <v>H192012Q1</v>
      </c>
      <c r="B512" t="str">
        <f t="shared" si="22"/>
        <v>2012Q1</v>
      </c>
      <c r="C512" s="112" t="s">
        <v>56</v>
      </c>
      <c r="D512" s="112" t="s">
        <v>124</v>
      </c>
      <c r="E512" s="112" t="s">
        <v>479</v>
      </c>
      <c r="F512" s="113">
        <v>137.1</v>
      </c>
      <c r="G512" s="114">
        <v>9366</v>
      </c>
      <c r="H512" s="112" t="s">
        <v>133</v>
      </c>
      <c r="I512" s="82">
        <f t="shared" si="23"/>
        <v>14.638052530429212</v>
      </c>
    </row>
    <row r="513" spans="1:9" x14ac:dyDescent="0.25">
      <c r="A513" t="str">
        <f t="shared" si="21"/>
        <v>H192012Q2</v>
      </c>
      <c r="B513" t="str">
        <f t="shared" si="22"/>
        <v>2012Q2</v>
      </c>
      <c r="C513" s="112" t="s">
        <v>56</v>
      </c>
      <c r="D513" s="112" t="s">
        <v>124</v>
      </c>
      <c r="E513" s="112" t="s">
        <v>480</v>
      </c>
      <c r="F513" s="113">
        <v>123.75</v>
      </c>
      <c r="G513" s="114">
        <v>9739</v>
      </c>
      <c r="H513" s="112" t="s">
        <v>133</v>
      </c>
      <c r="I513" s="82">
        <f t="shared" si="23"/>
        <v>12.706643392545436</v>
      </c>
    </row>
    <row r="514" spans="1:9" x14ac:dyDescent="0.25">
      <c r="A514" t="str">
        <f t="shared" si="21"/>
        <v>H192012Q3</v>
      </c>
      <c r="B514" t="str">
        <f t="shared" si="22"/>
        <v>2012Q3</v>
      </c>
      <c r="C514" s="112" t="s">
        <v>56</v>
      </c>
      <c r="D514" s="112" t="s">
        <v>124</v>
      </c>
      <c r="E514" s="112" t="s">
        <v>481</v>
      </c>
      <c r="F514" s="113">
        <v>105.2</v>
      </c>
      <c r="G514" s="114">
        <v>9306</v>
      </c>
      <c r="H514" s="112" t="s">
        <v>133</v>
      </c>
      <c r="I514" s="82">
        <f t="shared" si="23"/>
        <v>11.304534708790028</v>
      </c>
    </row>
    <row r="515" spans="1:9" x14ac:dyDescent="0.25">
      <c r="A515" t="str">
        <f t="shared" ref="A515:A578" si="24">C515&amp;D515&amp;"Q"&amp;E515</f>
        <v>H192012Q4</v>
      </c>
      <c r="B515" t="str">
        <f t="shared" ref="B515:B578" si="25">D515&amp;"Q"&amp;E515</f>
        <v>2012Q4</v>
      </c>
      <c r="C515" s="112" t="s">
        <v>56</v>
      </c>
      <c r="D515" s="112" t="s">
        <v>124</v>
      </c>
      <c r="E515" s="112" t="s">
        <v>464</v>
      </c>
      <c r="F515" s="113">
        <v>150</v>
      </c>
      <c r="G515" s="114">
        <v>9291</v>
      </c>
      <c r="H515" s="112" t="s">
        <v>133</v>
      </c>
      <c r="I515" s="82">
        <f t="shared" ref="I515:I578" si="26">F515/G515*1000</f>
        <v>16.14465611882467</v>
      </c>
    </row>
    <row r="516" spans="1:9" x14ac:dyDescent="0.25">
      <c r="A516" t="str">
        <f t="shared" si="24"/>
        <v>H192013Q1</v>
      </c>
      <c r="B516" t="str">
        <f t="shared" si="25"/>
        <v>2013Q1</v>
      </c>
      <c r="C516" s="112" t="s">
        <v>56</v>
      </c>
      <c r="D516" s="112" t="s">
        <v>125</v>
      </c>
      <c r="E516" s="112" t="s">
        <v>479</v>
      </c>
      <c r="F516" s="113">
        <v>146</v>
      </c>
      <c r="G516" s="114">
        <v>9301</v>
      </c>
      <c r="H516" s="112" t="s">
        <v>133</v>
      </c>
      <c r="I516" s="82">
        <f t="shared" si="26"/>
        <v>15.697236856252017</v>
      </c>
    </row>
    <row r="517" spans="1:9" x14ac:dyDescent="0.25">
      <c r="A517" t="str">
        <f t="shared" si="24"/>
        <v>H192013Q2</v>
      </c>
      <c r="B517" t="str">
        <f t="shared" si="25"/>
        <v>2013Q2</v>
      </c>
      <c r="C517" s="112" t="s">
        <v>56</v>
      </c>
      <c r="D517" s="112" t="s">
        <v>125</v>
      </c>
      <c r="E517" s="112" t="s">
        <v>480</v>
      </c>
      <c r="F517" s="113">
        <v>163</v>
      </c>
      <c r="G517" s="114">
        <v>8375</v>
      </c>
      <c r="H517" s="112" t="s">
        <v>133</v>
      </c>
      <c r="I517" s="82">
        <f t="shared" si="26"/>
        <v>19.46268656716418</v>
      </c>
    </row>
    <row r="518" spans="1:9" x14ac:dyDescent="0.25">
      <c r="A518" t="str">
        <f t="shared" si="24"/>
        <v>H192013Q3</v>
      </c>
      <c r="B518" t="str">
        <f t="shared" si="25"/>
        <v>2013Q3</v>
      </c>
      <c r="C518" s="112" t="s">
        <v>56</v>
      </c>
      <c r="D518" s="112" t="s">
        <v>125</v>
      </c>
      <c r="E518" s="112" t="s">
        <v>481</v>
      </c>
      <c r="F518" s="113">
        <v>150.80000000000001</v>
      </c>
      <c r="G518" s="114">
        <v>8727</v>
      </c>
      <c r="H518" s="112" t="s">
        <v>133</v>
      </c>
      <c r="I518" s="82">
        <f t="shared" si="26"/>
        <v>17.279706657499712</v>
      </c>
    </row>
    <row r="519" spans="1:9" x14ac:dyDescent="0.25">
      <c r="A519" t="str">
        <f t="shared" si="24"/>
        <v>H192013Q4</v>
      </c>
      <c r="B519" t="str">
        <f t="shared" si="25"/>
        <v>2013Q4</v>
      </c>
      <c r="C519" s="112" t="s">
        <v>56</v>
      </c>
      <c r="D519" s="112" t="s">
        <v>125</v>
      </c>
      <c r="E519" s="112" t="s">
        <v>464</v>
      </c>
      <c r="F519" s="113">
        <v>142.4</v>
      </c>
      <c r="G519" s="114">
        <v>8521</v>
      </c>
      <c r="H519" s="112" t="s">
        <v>133</v>
      </c>
      <c r="I519" s="82">
        <f t="shared" si="26"/>
        <v>16.711653561788523</v>
      </c>
    </row>
    <row r="520" spans="1:9" x14ac:dyDescent="0.25">
      <c r="A520" t="str">
        <f t="shared" si="24"/>
        <v>H192014Q3</v>
      </c>
      <c r="B520" t="str">
        <f t="shared" si="25"/>
        <v>2014Q3</v>
      </c>
      <c r="C520" s="112" t="s">
        <v>56</v>
      </c>
      <c r="D520" s="112" t="s">
        <v>126</v>
      </c>
      <c r="E520" s="112" t="s">
        <v>481</v>
      </c>
      <c r="F520" s="113">
        <v>145</v>
      </c>
      <c r="G520" s="114">
        <v>7027</v>
      </c>
      <c r="H520" s="112" t="s">
        <v>133</v>
      </c>
      <c r="I520" s="82">
        <f t="shared" si="26"/>
        <v>20.634694748825957</v>
      </c>
    </row>
    <row r="521" spans="1:9" x14ac:dyDescent="0.25">
      <c r="A521" t="str">
        <f t="shared" si="24"/>
        <v>H192015Q1</v>
      </c>
      <c r="B521" t="str">
        <f t="shared" si="25"/>
        <v>2015Q1</v>
      </c>
      <c r="C521" s="112" t="s">
        <v>56</v>
      </c>
      <c r="D521" s="112" t="s">
        <v>127</v>
      </c>
      <c r="E521" s="112" t="s">
        <v>479</v>
      </c>
      <c r="F521" s="113">
        <v>105</v>
      </c>
      <c r="G521" s="114">
        <v>11856</v>
      </c>
      <c r="H521" s="112" t="s">
        <v>133</v>
      </c>
      <c r="I521" s="82">
        <f t="shared" si="26"/>
        <v>8.8562753036437254</v>
      </c>
    </row>
    <row r="522" spans="1:9" x14ac:dyDescent="0.25">
      <c r="A522" t="str">
        <f t="shared" si="24"/>
        <v>H192015Q2</v>
      </c>
      <c r="B522" t="str">
        <f t="shared" si="25"/>
        <v>2015Q2</v>
      </c>
      <c r="C522" s="112" t="s">
        <v>56</v>
      </c>
      <c r="D522" s="112" t="s">
        <v>127</v>
      </c>
      <c r="E522" s="112" t="s">
        <v>480</v>
      </c>
      <c r="F522" s="113">
        <v>149</v>
      </c>
      <c r="G522" s="114">
        <v>10588</v>
      </c>
      <c r="H522" s="112" t="s">
        <v>133</v>
      </c>
      <c r="I522" s="82">
        <f t="shared" si="26"/>
        <v>14.072534945221005</v>
      </c>
    </row>
    <row r="523" spans="1:9" x14ac:dyDescent="0.25">
      <c r="A523" t="str">
        <f t="shared" si="24"/>
        <v>H192015Q3</v>
      </c>
      <c r="B523" t="str">
        <f t="shared" si="25"/>
        <v>2015Q3</v>
      </c>
      <c r="C523" s="112" t="s">
        <v>56</v>
      </c>
      <c r="D523" s="112" t="s">
        <v>127</v>
      </c>
      <c r="E523" s="112" t="s">
        <v>481</v>
      </c>
      <c r="F523" s="113">
        <v>204</v>
      </c>
      <c r="G523" s="114">
        <v>10694</v>
      </c>
      <c r="H523" s="112" t="s">
        <v>133</v>
      </c>
      <c r="I523" s="82">
        <f t="shared" si="26"/>
        <v>19.076117449036843</v>
      </c>
    </row>
    <row r="524" spans="1:9" x14ac:dyDescent="0.25">
      <c r="A524" t="str">
        <f t="shared" si="24"/>
        <v>H192015Q4</v>
      </c>
      <c r="B524" t="str">
        <f t="shared" si="25"/>
        <v>2015Q4</v>
      </c>
      <c r="C524" s="112" t="s">
        <v>56</v>
      </c>
      <c r="D524" s="112" t="s">
        <v>127</v>
      </c>
      <c r="E524" s="112" t="s">
        <v>464</v>
      </c>
      <c r="F524" s="113">
        <v>148</v>
      </c>
      <c r="G524" s="114">
        <v>10522</v>
      </c>
      <c r="H524" s="112" t="s">
        <v>133</v>
      </c>
      <c r="I524" s="82">
        <f t="shared" si="26"/>
        <v>14.065766964455428</v>
      </c>
    </row>
    <row r="525" spans="1:9" x14ac:dyDescent="0.25">
      <c r="A525" t="str">
        <f t="shared" si="24"/>
        <v>H192016Q1</v>
      </c>
      <c r="B525" t="str">
        <f t="shared" si="25"/>
        <v>2016Q1</v>
      </c>
      <c r="C525" s="112" t="s">
        <v>56</v>
      </c>
      <c r="D525" s="112" t="s">
        <v>428</v>
      </c>
      <c r="E525" s="112" t="s">
        <v>479</v>
      </c>
      <c r="F525" s="113">
        <v>150</v>
      </c>
      <c r="G525" s="114">
        <v>10567</v>
      </c>
      <c r="H525" s="112" t="s">
        <v>133</v>
      </c>
      <c r="I525" s="82">
        <f t="shared" si="26"/>
        <v>14.195135800132487</v>
      </c>
    </row>
    <row r="526" spans="1:9" x14ac:dyDescent="0.25">
      <c r="A526" t="str">
        <f t="shared" si="24"/>
        <v>H192016Q2</v>
      </c>
      <c r="B526" t="str">
        <f t="shared" si="25"/>
        <v>2016Q2</v>
      </c>
      <c r="C526" s="112" t="s">
        <v>56</v>
      </c>
      <c r="D526" s="112" t="s">
        <v>428</v>
      </c>
      <c r="E526" s="112" t="s">
        <v>480</v>
      </c>
      <c r="F526" s="113">
        <v>185</v>
      </c>
      <c r="G526" s="114">
        <v>11676</v>
      </c>
      <c r="H526" s="112" t="s">
        <v>133</v>
      </c>
      <c r="I526" s="82">
        <f t="shared" si="26"/>
        <v>15.844467283316204</v>
      </c>
    </row>
    <row r="527" spans="1:9" x14ac:dyDescent="0.25">
      <c r="A527" t="str">
        <f t="shared" si="24"/>
        <v>H192016Q4</v>
      </c>
      <c r="B527" t="str">
        <f t="shared" si="25"/>
        <v>2016Q4</v>
      </c>
      <c r="C527" s="112" t="s">
        <v>56</v>
      </c>
      <c r="D527" s="112" t="s">
        <v>428</v>
      </c>
      <c r="E527" s="112" t="s">
        <v>464</v>
      </c>
      <c r="F527" s="113">
        <v>207</v>
      </c>
      <c r="G527" s="114">
        <v>10932</v>
      </c>
      <c r="H527" s="112" t="s">
        <v>120</v>
      </c>
      <c r="I527" s="82">
        <f t="shared" si="26"/>
        <v>18.935236004390781</v>
      </c>
    </row>
    <row r="528" spans="1:9" x14ac:dyDescent="0.25">
      <c r="A528" t="str">
        <f t="shared" si="24"/>
        <v>H192017Q1</v>
      </c>
      <c r="B528" t="str">
        <f t="shared" si="25"/>
        <v>2017Q1</v>
      </c>
      <c r="C528" s="112" t="s">
        <v>56</v>
      </c>
      <c r="D528" s="112" t="s">
        <v>447</v>
      </c>
      <c r="E528" s="112" t="s">
        <v>479</v>
      </c>
      <c r="F528" s="113">
        <v>189</v>
      </c>
      <c r="G528" s="114">
        <v>10816</v>
      </c>
      <c r="H528" s="112" t="s">
        <v>120</v>
      </c>
      <c r="I528" s="82">
        <f t="shared" si="26"/>
        <v>17.474112426035504</v>
      </c>
    </row>
    <row r="529" spans="1:9" x14ac:dyDescent="0.25">
      <c r="A529" t="str">
        <f t="shared" si="24"/>
        <v>H192017Q2</v>
      </c>
      <c r="B529" t="str">
        <f t="shared" si="25"/>
        <v>2017Q2</v>
      </c>
      <c r="C529" s="112" t="s">
        <v>56</v>
      </c>
      <c r="D529" s="112" t="s">
        <v>447</v>
      </c>
      <c r="E529" s="112" t="s">
        <v>480</v>
      </c>
      <c r="F529" s="113">
        <v>219</v>
      </c>
      <c r="G529" s="114">
        <v>10868</v>
      </c>
      <c r="H529" s="112" t="s">
        <v>120</v>
      </c>
      <c r="I529" s="82">
        <f t="shared" si="26"/>
        <v>20.150901729849096</v>
      </c>
    </row>
    <row r="530" spans="1:9" x14ac:dyDescent="0.25">
      <c r="A530" t="str">
        <f t="shared" si="24"/>
        <v>H192017Q3</v>
      </c>
      <c r="B530" t="str">
        <f t="shared" si="25"/>
        <v>2017Q3</v>
      </c>
      <c r="C530" s="112" t="s">
        <v>56</v>
      </c>
      <c r="D530" s="112" t="s">
        <v>447</v>
      </c>
      <c r="E530" s="112" t="s">
        <v>481</v>
      </c>
      <c r="F530" s="113">
        <v>185</v>
      </c>
      <c r="G530" s="114">
        <v>10398</v>
      </c>
      <c r="H530" s="112" t="s">
        <v>120</v>
      </c>
      <c r="I530" s="82">
        <f t="shared" si="26"/>
        <v>17.791883054433544</v>
      </c>
    </row>
    <row r="531" spans="1:9" x14ac:dyDescent="0.25">
      <c r="A531" t="str">
        <f t="shared" si="24"/>
        <v>H192017Q4</v>
      </c>
      <c r="B531" t="str">
        <f t="shared" si="25"/>
        <v>2017Q4</v>
      </c>
      <c r="C531" s="112" t="s">
        <v>56</v>
      </c>
      <c r="D531" s="112" t="s">
        <v>447</v>
      </c>
      <c r="E531" s="112" t="s">
        <v>464</v>
      </c>
      <c r="F531" s="113">
        <v>176</v>
      </c>
      <c r="G531" s="114">
        <v>10455</v>
      </c>
      <c r="H531" s="112" t="s">
        <v>120</v>
      </c>
      <c r="I531" s="82">
        <f t="shared" si="26"/>
        <v>16.834050693448113</v>
      </c>
    </row>
    <row r="532" spans="1:9" x14ac:dyDescent="0.25">
      <c r="A532" t="str">
        <f t="shared" si="24"/>
        <v>H192018Q1</v>
      </c>
      <c r="B532" t="str">
        <f t="shared" si="25"/>
        <v>2018Q1</v>
      </c>
      <c r="C532" s="112" t="s">
        <v>56</v>
      </c>
      <c r="D532" s="112" t="s">
        <v>456</v>
      </c>
      <c r="E532" s="112" t="s">
        <v>479</v>
      </c>
      <c r="F532" s="113">
        <v>168</v>
      </c>
      <c r="G532" s="114">
        <v>9330</v>
      </c>
      <c r="H532" s="112" t="s">
        <v>120</v>
      </c>
      <c r="I532" s="82">
        <f t="shared" si="26"/>
        <v>18.0064308681672</v>
      </c>
    </row>
    <row r="533" spans="1:9" x14ac:dyDescent="0.25">
      <c r="A533" t="str">
        <f t="shared" si="24"/>
        <v>H192018Q2</v>
      </c>
      <c r="B533" t="str">
        <f t="shared" si="25"/>
        <v>2018Q2</v>
      </c>
      <c r="C533" s="112" t="s">
        <v>56</v>
      </c>
      <c r="D533" s="112" t="s">
        <v>456</v>
      </c>
      <c r="E533" s="112" t="s">
        <v>480</v>
      </c>
      <c r="F533" s="113">
        <v>174</v>
      </c>
      <c r="G533" s="114">
        <v>10164</v>
      </c>
      <c r="H533" s="112" t="s">
        <v>120</v>
      </c>
      <c r="I533" s="82">
        <f t="shared" si="26"/>
        <v>17.119244391971666</v>
      </c>
    </row>
    <row r="534" spans="1:9" x14ac:dyDescent="0.25">
      <c r="A534" t="str">
        <f t="shared" si="24"/>
        <v>H192018Q3</v>
      </c>
      <c r="B534" t="str">
        <f t="shared" si="25"/>
        <v>2018Q3</v>
      </c>
      <c r="C534" s="112" t="s">
        <v>56</v>
      </c>
      <c r="D534" s="112" t="s">
        <v>456</v>
      </c>
      <c r="E534" s="112" t="s">
        <v>481</v>
      </c>
      <c r="F534" s="113">
        <v>181</v>
      </c>
      <c r="G534" s="114">
        <v>10641</v>
      </c>
      <c r="H534" s="112" t="s">
        <v>120</v>
      </c>
      <c r="I534" s="82">
        <f t="shared" si="26"/>
        <v>17.009679541396487</v>
      </c>
    </row>
    <row r="535" spans="1:9" x14ac:dyDescent="0.25">
      <c r="A535" t="str">
        <f t="shared" si="24"/>
        <v>H192018Q4</v>
      </c>
      <c r="B535" t="str">
        <f t="shared" si="25"/>
        <v>2018Q4</v>
      </c>
      <c r="C535" s="112" t="s">
        <v>56</v>
      </c>
      <c r="D535" s="112" t="s">
        <v>456</v>
      </c>
      <c r="E535" s="112" t="s">
        <v>464</v>
      </c>
      <c r="F535" s="113">
        <v>247</v>
      </c>
      <c r="G535" s="114">
        <v>10626</v>
      </c>
      <c r="H535" s="112" t="s">
        <v>120</v>
      </c>
      <c r="I535" s="82">
        <f t="shared" si="26"/>
        <v>23.244871070958027</v>
      </c>
    </row>
    <row r="536" spans="1:9" x14ac:dyDescent="0.25">
      <c r="A536" t="str">
        <f t="shared" si="24"/>
        <v>H192019Q1</v>
      </c>
      <c r="B536" t="str">
        <f t="shared" si="25"/>
        <v>2019Q1</v>
      </c>
      <c r="C536" s="112" t="s">
        <v>56</v>
      </c>
      <c r="D536" s="112" t="s">
        <v>478</v>
      </c>
      <c r="E536" s="112" t="s">
        <v>479</v>
      </c>
      <c r="F536" s="113">
        <v>166</v>
      </c>
      <c r="G536" s="114">
        <v>10131</v>
      </c>
      <c r="H536" s="112" t="s">
        <v>120</v>
      </c>
      <c r="I536" s="82">
        <f t="shared" si="26"/>
        <v>16.385351890237882</v>
      </c>
    </row>
    <row r="537" spans="1:9" x14ac:dyDescent="0.25">
      <c r="A537" t="str">
        <f t="shared" si="24"/>
        <v>H192019Q2</v>
      </c>
      <c r="B537" t="str">
        <f t="shared" si="25"/>
        <v>2019Q2</v>
      </c>
      <c r="C537" s="112" t="s">
        <v>56</v>
      </c>
      <c r="D537" s="112" t="s">
        <v>478</v>
      </c>
      <c r="E537" s="112" t="s">
        <v>480</v>
      </c>
      <c r="F537" s="113">
        <v>220</v>
      </c>
      <c r="G537" s="114">
        <v>10391</v>
      </c>
      <c r="H537" s="112" t="s">
        <v>120</v>
      </c>
      <c r="I537" s="82">
        <f t="shared" si="26"/>
        <v>21.172168222500243</v>
      </c>
    </row>
    <row r="538" spans="1:9" x14ac:dyDescent="0.25">
      <c r="A538" t="str">
        <f t="shared" si="24"/>
        <v>H212008Q1</v>
      </c>
      <c r="B538" t="str">
        <f t="shared" si="25"/>
        <v>2008Q1</v>
      </c>
      <c r="C538" s="112" t="s">
        <v>57</v>
      </c>
      <c r="D538" s="112" t="s">
        <v>187</v>
      </c>
      <c r="E538" s="112" t="s">
        <v>479</v>
      </c>
      <c r="F538" s="113">
        <v>144</v>
      </c>
      <c r="G538" s="114">
        <v>4717</v>
      </c>
      <c r="H538" s="112" t="s">
        <v>120</v>
      </c>
      <c r="I538" s="82">
        <f t="shared" si="26"/>
        <v>30.527877888488444</v>
      </c>
    </row>
    <row r="539" spans="1:9" x14ac:dyDescent="0.25">
      <c r="A539" t="str">
        <f t="shared" si="24"/>
        <v>H212008Q2</v>
      </c>
      <c r="B539" t="str">
        <f t="shared" si="25"/>
        <v>2008Q2</v>
      </c>
      <c r="C539" s="112" t="s">
        <v>57</v>
      </c>
      <c r="D539" s="112" t="s">
        <v>187</v>
      </c>
      <c r="E539" s="112" t="s">
        <v>480</v>
      </c>
      <c r="F539" s="113">
        <v>72</v>
      </c>
      <c r="G539" s="114">
        <v>4053</v>
      </c>
      <c r="H539" s="112" t="s">
        <v>120</v>
      </c>
      <c r="I539" s="82">
        <f t="shared" si="26"/>
        <v>17.764618800888229</v>
      </c>
    </row>
    <row r="540" spans="1:9" x14ac:dyDescent="0.25">
      <c r="A540" t="str">
        <f t="shared" si="24"/>
        <v>H212008Q3</v>
      </c>
      <c r="B540" t="str">
        <f t="shared" si="25"/>
        <v>2008Q3</v>
      </c>
      <c r="C540" s="112" t="s">
        <v>57</v>
      </c>
      <c r="D540" s="112" t="s">
        <v>187</v>
      </c>
      <c r="E540" s="112" t="s">
        <v>481</v>
      </c>
      <c r="F540" s="113">
        <v>168</v>
      </c>
      <c r="G540" s="114">
        <v>3451</v>
      </c>
      <c r="H540" s="112" t="s">
        <v>120</v>
      </c>
      <c r="I540" s="82">
        <f t="shared" si="26"/>
        <v>48.681541582150103</v>
      </c>
    </row>
    <row r="541" spans="1:9" x14ac:dyDescent="0.25">
      <c r="A541" t="str">
        <f t="shared" si="24"/>
        <v>H212008Q4</v>
      </c>
      <c r="B541" t="str">
        <f t="shared" si="25"/>
        <v>2008Q4</v>
      </c>
      <c r="C541" s="112" t="s">
        <v>57</v>
      </c>
      <c r="D541" s="112" t="s">
        <v>187</v>
      </c>
      <c r="E541" s="112" t="s">
        <v>464</v>
      </c>
      <c r="F541" s="113">
        <v>54</v>
      </c>
      <c r="G541" s="114">
        <v>3245</v>
      </c>
      <c r="H541" s="112" t="s">
        <v>120</v>
      </c>
      <c r="I541" s="82">
        <f t="shared" si="26"/>
        <v>16.640986132511557</v>
      </c>
    </row>
    <row r="542" spans="1:9" x14ac:dyDescent="0.25">
      <c r="A542" t="str">
        <f t="shared" si="24"/>
        <v>H212009Q1</v>
      </c>
      <c r="B542" t="str">
        <f t="shared" si="25"/>
        <v>2009Q1</v>
      </c>
      <c r="C542" s="112" t="s">
        <v>57</v>
      </c>
      <c r="D542" s="112" t="s">
        <v>119</v>
      </c>
      <c r="E542" s="112" t="s">
        <v>479</v>
      </c>
      <c r="F542" s="113">
        <v>264</v>
      </c>
      <c r="G542" s="114">
        <v>3136</v>
      </c>
      <c r="H542" s="112" t="s">
        <v>189</v>
      </c>
      <c r="I542" s="82">
        <f t="shared" si="26"/>
        <v>84.183673469387756</v>
      </c>
    </row>
    <row r="543" spans="1:9" x14ac:dyDescent="0.25">
      <c r="A543" t="str">
        <f t="shared" si="24"/>
        <v>H212009Q2</v>
      </c>
      <c r="B543" t="str">
        <f t="shared" si="25"/>
        <v>2009Q2</v>
      </c>
      <c r="C543" s="112" t="s">
        <v>57</v>
      </c>
      <c r="D543" s="112" t="s">
        <v>119</v>
      </c>
      <c r="E543" s="112" t="s">
        <v>480</v>
      </c>
      <c r="F543" s="113">
        <v>24</v>
      </c>
      <c r="G543" s="114">
        <v>3464</v>
      </c>
      <c r="H543" s="112" t="s">
        <v>106</v>
      </c>
      <c r="I543" s="82">
        <f t="shared" si="26"/>
        <v>6.9284064665127021</v>
      </c>
    </row>
    <row r="544" spans="1:9" x14ac:dyDescent="0.25">
      <c r="A544" t="str">
        <f t="shared" si="24"/>
        <v>H212009Q3</v>
      </c>
      <c r="B544" t="str">
        <f t="shared" si="25"/>
        <v>2009Q3</v>
      </c>
      <c r="C544" s="112" t="s">
        <v>57</v>
      </c>
      <c r="D544" s="112" t="s">
        <v>119</v>
      </c>
      <c r="E544" s="112" t="s">
        <v>481</v>
      </c>
      <c r="F544" s="113">
        <v>138</v>
      </c>
      <c r="G544" s="114">
        <v>3373</v>
      </c>
      <c r="H544" s="112" t="s">
        <v>120</v>
      </c>
      <c r="I544" s="82">
        <f t="shared" si="26"/>
        <v>40.913133708864514</v>
      </c>
    </row>
    <row r="545" spans="1:9" x14ac:dyDescent="0.25">
      <c r="A545" t="str">
        <f t="shared" si="24"/>
        <v>H212009Q4</v>
      </c>
      <c r="B545" t="str">
        <f t="shared" si="25"/>
        <v>2009Q4</v>
      </c>
      <c r="C545" s="112" t="s">
        <v>57</v>
      </c>
      <c r="D545" s="112" t="s">
        <v>119</v>
      </c>
      <c r="E545" s="112" t="s">
        <v>464</v>
      </c>
      <c r="F545" s="113">
        <v>66</v>
      </c>
      <c r="G545" s="114">
        <v>3584</v>
      </c>
      <c r="H545" s="112" t="s">
        <v>120</v>
      </c>
      <c r="I545" s="82">
        <f t="shared" si="26"/>
        <v>18.415178571428573</v>
      </c>
    </row>
    <row r="546" spans="1:9" x14ac:dyDescent="0.25">
      <c r="A546" t="str">
        <f t="shared" si="24"/>
        <v>H212010Q1</v>
      </c>
      <c r="B546" t="str">
        <f t="shared" si="25"/>
        <v>2010Q1</v>
      </c>
      <c r="C546" s="112" t="s">
        <v>57</v>
      </c>
      <c r="D546" s="112" t="s">
        <v>121</v>
      </c>
      <c r="E546" s="112" t="s">
        <v>479</v>
      </c>
      <c r="F546" s="113">
        <v>70</v>
      </c>
      <c r="G546" s="114">
        <v>4218</v>
      </c>
      <c r="H546" s="112" t="s">
        <v>106</v>
      </c>
      <c r="I546" s="82">
        <f t="shared" si="26"/>
        <v>16.595542911332387</v>
      </c>
    </row>
    <row r="547" spans="1:9" x14ac:dyDescent="0.25">
      <c r="A547" t="str">
        <f t="shared" si="24"/>
        <v>H212010Q2</v>
      </c>
      <c r="B547" t="str">
        <f t="shared" si="25"/>
        <v>2010Q2</v>
      </c>
      <c r="C547" s="112" t="s">
        <v>57</v>
      </c>
      <c r="D547" s="112" t="s">
        <v>121</v>
      </c>
      <c r="E547" s="112" t="s">
        <v>480</v>
      </c>
      <c r="F547" s="113">
        <v>86</v>
      </c>
      <c r="G547" s="114">
        <v>4694</v>
      </c>
      <c r="H547" s="112" t="s">
        <v>106</v>
      </c>
      <c r="I547" s="82">
        <f t="shared" si="26"/>
        <v>18.321261184490837</v>
      </c>
    </row>
    <row r="548" spans="1:9" x14ac:dyDescent="0.25">
      <c r="A548" t="str">
        <f t="shared" si="24"/>
        <v>H212010Q3</v>
      </c>
      <c r="B548" t="str">
        <f t="shared" si="25"/>
        <v>2010Q3</v>
      </c>
      <c r="C548" s="112" t="s">
        <v>57</v>
      </c>
      <c r="D548" s="112" t="s">
        <v>121</v>
      </c>
      <c r="E548" s="112" t="s">
        <v>481</v>
      </c>
      <c r="F548" s="113">
        <v>137</v>
      </c>
      <c r="G548" s="114">
        <v>3711</v>
      </c>
      <c r="H548" s="112" t="s">
        <v>106</v>
      </c>
      <c r="I548" s="82">
        <f t="shared" si="26"/>
        <v>36.917272972244675</v>
      </c>
    </row>
    <row r="549" spans="1:9" x14ac:dyDescent="0.25">
      <c r="A549" t="str">
        <f t="shared" si="24"/>
        <v>H212010Q4</v>
      </c>
      <c r="B549" t="str">
        <f t="shared" si="25"/>
        <v>2010Q4</v>
      </c>
      <c r="C549" s="112" t="s">
        <v>57</v>
      </c>
      <c r="D549" s="112" t="s">
        <v>121</v>
      </c>
      <c r="E549" s="112" t="s">
        <v>464</v>
      </c>
      <c r="F549" s="113">
        <v>86</v>
      </c>
      <c r="G549" s="114">
        <v>3500</v>
      </c>
      <c r="H549" s="112" t="s">
        <v>106</v>
      </c>
      <c r="I549" s="82">
        <f t="shared" si="26"/>
        <v>24.571428571428569</v>
      </c>
    </row>
    <row r="550" spans="1:9" x14ac:dyDescent="0.25">
      <c r="A550" t="str">
        <f t="shared" si="24"/>
        <v>H212011Q1</v>
      </c>
      <c r="B550" t="str">
        <f t="shared" si="25"/>
        <v>2011Q1</v>
      </c>
      <c r="C550" s="112" t="s">
        <v>57</v>
      </c>
      <c r="D550" s="112" t="s">
        <v>123</v>
      </c>
      <c r="E550" s="112" t="s">
        <v>479</v>
      </c>
      <c r="F550" s="113">
        <v>72</v>
      </c>
      <c r="G550" s="114">
        <v>3554</v>
      </c>
      <c r="H550" s="112" t="s">
        <v>106</v>
      </c>
      <c r="I550" s="82">
        <f t="shared" si="26"/>
        <v>20.258863252673045</v>
      </c>
    </row>
    <row r="551" spans="1:9" x14ac:dyDescent="0.25">
      <c r="A551" t="str">
        <f t="shared" si="24"/>
        <v>H212011Q3</v>
      </c>
      <c r="B551" t="str">
        <f t="shared" si="25"/>
        <v>2011Q3</v>
      </c>
      <c r="C551" s="112" t="s">
        <v>57</v>
      </c>
      <c r="D551" s="112" t="s">
        <v>123</v>
      </c>
      <c r="E551" s="112" t="s">
        <v>481</v>
      </c>
      <c r="F551" s="113">
        <v>123</v>
      </c>
      <c r="G551" s="114">
        <v>3015</v>
      </c>
      <c r="H551" s="112" t="s">
        <v>106</v>
      </c>
      <c r="I551" s="82">
        <f t="shared" si="26"/>
        <v>40.796019900497512</v>
      </c>
    </row>
    <row r="552" spans="1:9" x14ac:dyDescent="0.25">
      <c r="A552" t="str">
        <f t="shared" si="24"/>
        <v>H212011Q4</v>
      </c>
      <c r="B552" t="str">
        <f t="shared" si="25"/>
        <v>2011Q4</v>
      </c>
      <c r="C552" s="112" t="s">
        <v>57</v>
      </c>
      <c r="D552" s="112" t="s">
        <v>123</v>
      </c>
      <c r="E552" s="112" t="s">
        <v>464</v>
      </c>
      <c r="F552" s="113">
        <v>48</v>
      </c>
      <c r="G552" s="114">
        <v>2627</v>
      </c>
      <c r="H552" s="112" t="s">
        <v>106</v>
      </c>
      <c r="I552" s="82">
        <f t="shared" si="26"/>
        <v>18.271792919680244</v>
      </c>
    </row>
    <row r="553" spans="1:9" x14ac:dyDescent="0.25">
      <c r="A553" t="str">
        <f t="shared" si="24"/>
        <v>H212012Q1</v>
      </c>
      <c r="B553" t="str">
        <f t="shared" si="25"/>
        <v>2012Q1</v>
      </c>
      <c r="C553" s="112" t="s">
        <v>57</v>
      </c>
      <c r="D553" s="112" t="s">
        <v>124</v>
      </c>
      <c r="E553" s="112" t="s">
        <v>479</v>
      </c>
      <c r="F553" s="113">
        <v>80</v>
      </c>
      <c r="G553" s="114">
        <v>3330</v>
      </c>
      <c r="H553" s="112" t="s">
        <v>106</v>
      </c>
      <c r="I553" s="82">
        <f t="shared" si="26"/>
        <v>24.024024024024023</v>
      </c>
    </row>
    <row r="554" spans="1:9" x14ac:dyDescent="0.25">
      <c r="A554" t="str">
        <f t="shared" si="24"/>
        <v>H212012Q2</v>
      </c>
      <c r="B554" t="str">
        <f t="shared" si="25"/>
        <v>2012Q2</v>
      </c>
      <c r="C554" s="112" t="s">
        <v>57</v>
      </c>
      <c r="D554" s="112" t="s">
        <v>124</v>
      </c>
      <c r="E554" s="112" t="s">
        <v>480</v>
      </c>
      <c r="F554" s="113">
        <v>142</v>
      </c>
      <c r="G554" s="114">
        <v>3130</v>
      </c>
      <c r="H554" s="112" t="s">
        <v>106</v>
      </c>
      <c r="I554" s="82">
        <f t="shared" si="26"/>
        <v>45.367412140575084</v>
      </c>
    </row>
    <row r="555" spans="1:9" x14ac:dyDescent="0.25">
      <c r="A555" t="str">
        <f t="shared" si="24"/>
        <v>H212012Q3</v>
      </c>
      <c r="B555" t="str">
        <f t="shared" si="25"/>
        <v>2012Q3</v>
      </c>
      <c r="C555" s="112" t="s">
        <v>57</v>
      </c>
      <c r="D555" s="112" t="s">
        <v>124</v>
      </c>
      <c r="E555" s="112" t="s">
        <v>481</v>
      </c>
      <c r="F555" s="113">
        <v>84</v>
      </c>
      <c r="G555" s="114">
        <v>2755</v>
      </c>
      <c r="H555" s="112" t="s">
        <v>106</v>
      </c>
      <c r="I555" s="82">
        <f t="shared" si="26"/>
        <v>30.490018148820329</v>
      </c>
    </row>
    <row r="556" spans="1:9" x14ac:dyDescent="0.25">
      <c r="A556" t="str">
        <f t="shared" si="24"/>
        <v>H212012Q4</v>
      </c>
      <c r="B556" t="str">
        <f t="shared" si="25"/>
        <v>2012Q4</v>
      </c>
      <c r="C556" s="112" t="s">
        <v>57</v>
      </c>
      <c r="D556" s="112" t="s">
        <v>124</v>
      </c>
      <c r="E556" s="112" t="s">
        <v>464</v>
      </c>
      <c r="F556" s="113">
        <v>107</v>
      </c>
      <c r="G556" s="114">
        <v>4039</v>
      </c>
      <c r="H556" s="112" t="s">
        <v>106</v>
      </c>
      <c r="I556" s="82">
        <f t="shared" si="26"/>
        <v>26.491705867789058</v>
      </c>
    </row>
    <row r="557" spans="1:9" x14ac:dyDescent="0.25">
      <c r="A557" t="str">
        <f t="shared" si="24"/>
        <v>H212013Q1</v>
      </c>
      <c r="B557" t="str">
        <f t="shared" si="25"/>
        <v>2013Q1</v>
      </c>
      <c r="C557" s="112" t="s">
        <v>57</v>
      </c>
      <c r="D557" s="112" t="s">
        <v>125</v>
      </c>
      <c r="E557" s="112" t="s">
        <v>479</v>
      </c>
      <c r="F557" s="113">
        <v>163</v>
      </c>
      <c r="G557" s="114">
        <v>5473</v>
      </c>
      <c r="H557" s="112" t="s">
        <v>106</v>
      </c>
      <c r="I557" s="82">
        <f t="shared" si="26"/>
        <v>29.782568974968026</v>
      </c>
    </row>
    <row r="558" spans="1:9" x14ac:dyDescent="0.25">
      <c r="A558" t="str">
        <f t="shared" si="24"/>
        <v>H212013Q2</v>
      </c>
      <c r="B558" t="str">
        <f t="shared" si="25"/>
        <v>2013Q2</v>
      </c>
      <c r="C558" s="112" t="s">
        <v>57</v>
      </c>
      <c r="D558" s="112" t="s">
        <v>125</v>
      </c>
      <c r="E558" s="112" t="s">
        <v>480</v>
      </c>
      <c r="F558" s="113">
        <v>123</v>
      </c>
      <c r="G558" s="114">
        <v>5820</v>
      </c>
      <c r="H558" s="112" t="s">
        <v>106</v>
      </c>
      <c r="I558" s="82">
        <f t="shared" si="26"/>
        <v>21.134020618556701</v>
      </c>
    </row>
    <row r="559" spans="1:9" x14ac:dyDescent="0.25">
      <c r="A559" t="str">
        <f t="shared" si="24"/>
        <v>H212013Q3</v>
      </c>
      <c r="B559" t="str">
        <f t="shared" si="25"/>
        <v>2013Q3</v>
      </c>
      <c r="C559" s="112" t="s">
        <v>57</v>
      </c>
      <c r="D559" s="112" t="s">
        <v>125</v>
      </c>
      <c r="E559" s="112" t="s">
        <v>481</v>
      </c>
      <c r="F559" s="113">
        <v>198.2</v>
      </c>
      <c r="G559" s="114">
        <v>5426</v>
      </c>
      <c r="H559" s="112" t="s">
        <v>106</v>
      </c>
      <c r="I559" s="82">
        <f t="shared" si="26"/>
        <v>36.527828971618135</v>
      </c>
    </row>
    <row r="560" spans="1:9" x14ac:dyDescent="0.25">
      <c r="A560" t="str">
        <f t="shared" si="24"/>
        <v>H212013Q4</v>
      </c>
      <c r="B560" t="str">
        <f t="shared" si="25"/>
        <v>2013Q4</v>
      </c>
      <c r="C560" s="112" t="s">
        <v>57</v>
      </c>
      <c r="D560" s="112" t="s">
        <v>125</v>
      </c>
      <c r="E560" s="112" t="s">
        <v>464</v>
      </c>
      <c r="F560" s="113">
        <v>112</v>
      </c>
      <c r="G560" s="114">
        <v>5143</v>
      </c>
      <c r="H560" s="112" t="s">
        <v>106</v>
      </c>
      <c r="I560" s="82">
        <f t="shared" si="26"/>
        <v>21.777172856309548</v>
      </c>
    </row>
    <row r="561" spans="1:9" x14ac:dyDescent="0.25">
      <c r="A561" t="str">
        <f t="shared" si="24"/>
        <v>H212014Q1</v>
      </c>
      <c r="B561" t="str">
        <f t="shared" si="25"/>
        <v>2014Q1</v>
      </c>
      <c r="C561" s="112" t="s">
        <v>57</v>
      </c>
      <c r="D561" s="112" t="s">
        <v>126</v>
      </c>
      <c r="E561" s="112" t="s">
        <v>479</v>
      </c>
      <c r="F561" s="113">
        <v>82</v>
      </c>
      <c r="G561" s="114">
        <v>5935</v>
      </c>
      <c r="H561" s="112" t="s">
        <v>106</v>
      </c>
      <c r="I561" s="82">
        <f t="shared" si="26"/>
        <v>13.816343723673125</v>
      </c>
    </row>
    <row r="562" spans="1:9" x14ac:dyDescent="0.25">
      <c r="A562" t="str">
        <f t="shared" si="24"/>
        <v>H212014Q2</v>
      </c>
      <c r="B562" t="str">
        <f t="shared" si="25"/>
        <v>2014Q2</v>
      </c>
      <c r="C562" s="112" t="s">
        <v>57</v>
      </c>
      <c r="D562" s="112" t="s">
        <v>126</v>
      </c>
      <c r="E562" s="112" t="s">
        <v>480</v>
      </c>
      <c r="F562" s="113">
        <v>102</v>
      </c>
      <c r="G562" s="114">
        <v>5240</v>
      </c>
      <c r="H562" s="112" t="s">
        <v>106</v>
      </c>
      <c r="I562" s="82">
        <f t="shared" si="26"/>
        <v>19.465648854961831</v>
      </c>
    </row>
    <row r="563" spans="1:9" x14ac:dyDescent="0.25">
      <c r="A563" t="str">
        <f t="shared" si="24"/>
        <v>H212014Q3</v>
      </c>
      <c r="B563" t="str">
        <f t="shared" si="25"/>
        <v>2014Q3</v>
      </c>
      <c r="C563" s="112" t="s">
        <v>57</v>
      </c>
      <c r="D563" s="112" t="s">
        <v>126</v>
      </c>
      <c r="E563" s="112" t="s">
        <v>481</v>
      </c>
      <c r="F563" s="113">
        <v>196</v>
      </c>
      <c r="G563" s="114">
        <v>5093</v>
      </c>
      <c r="H563" s="112" t="s">
        <v>106</v>
      </c>
      <c r="I563" s="82">
        <f t="shared" si="26"/>
        <v>38.484193991753386</v>
      </c>
    </row>
    <row r="564" spans="1:9" x14ac:dyDescent="0.25">
      <c r="A564" t="str">
        <f t="shared" si="24"/>
        <v>H212014Q4</v>
      </c>
      <c r="B564" t="str">
        <f t="shared" si="25"/>
        <v>2014Q4</v>
      </c>
      <c r="C564" s="112" t="s">
        <v>57</v>
      </c>
      <c r="D564" s="112" t="s">
        <v>126</v>
      </c>
      <c r="E564" s="112" t="s">
        <v>464</v>
      </c>
      <c r="F564" s="113">
        <v>132</v>
      </c>
      <c r="G564" s="114">
        <v>5812</v>
      </c>
      <c r="H564" s="112" t="s">
        <v>106</v>
      </c>
      <c r="I564" s="82">
        <f t="shared" si="26"/>
        <v>22.711631108052305</v>
      </c>
    </row>
    <row r="565" spans="1:9" x14ac:dyDescent="0.25">
      <c r="A565" t="str">
        <f t="shared" si="24"/>
        <v>H212015Q1</v>
      </c>
      <c r="B565" t="str">
        <f t="shared" si="25"/>
        <v>2015Q1</v>
      </c>
      <c r="C565" s="112" t="s">
        <v>57</v>
      </c>
      <c r="D565" s="112" t="s">
        <v>127</v>
      </c>
      <c r="E565" s="112" t="s">
        <v>479</v>
      </c>
      <c r="F565" s="113">
        <v>206</v>
      </c>
      <c r="G565" s="114">
        <v>5892</v>
      </c>
      <c r="H565" s="112" t="s">
        <v>106</v>
      </c>
      <c r="I565" s="82">
        <f t="shared" si="26"/>
        <v>34.962661235573655</v>
      </c>
    </row>
    <row r="566" spans="1:9" x14ac:dyDescent="0.25">
      <c r="A566" t="str">
        <f t="shared" si="24"/>
        <v>H212015Q2</v>
      </c>
      <c r="B566" t="str">
        <f t="shared" si="25"/>
        <v>2015Q2</v>
      </c>
      <c r="C566" s="112" t="s">
        <v>57</v>
      </c>
      <c r="D566" s="112" t="s">
        <v>127</v>
      </c>
      <c r="E566" s="112" t="s">
        <v>480</v>
      </c>
      <c r="F566" s="113">
        <v>206</v>
      </c>
      <c r="G566" s="114">
        <v>5878</v>
      </c>
      <c r="H566" s="112" t="s">
        <v>106</v>
      </c>
      <c r="I566" s="82">
        <f t="shared" si="26"/>
        <v>35.045933991153454</v>
      </c>
    </row>
    <row r="567" spans="1:9" x14ac:dyDescent="0.25">
      <c r="A567" t="str">
        <f t="shared" si="24"/>
        <v>H212015Q3</v>
      </c>
      <c r="B567" t="str">
        <f t="shared" si="25"/>
        <v>2015Q3</v>
      </c>
      <c r="C567" s="112" t="s">
        <v>57</v>
      </c>
      <c r="D567" s="112" t="s">
        <v>127</v>
      </c>
      <c r="E567" s="112" t="s">
        <v>481</v>
      </c>
      <c r="F567" s="113">
        <v>173.2</v>
      </c>
      <c r="G567" s="114">
        <v>5927</v>
      </c>
      <c r="H567" s="112" t="s">
        <v>106</v>
      </c>
      <c r="I567" s="82">
        <f t="shared" si="26"/>
        <v>29.222203475620042</v>
      </c>
    </row>
    <row r="568" spans="1:9" x14ac:dyDescent="0.25">
      <c r="A568" t="str">
        <f t="shared" si="24"/>
        <v>H212015Q4</v>
      </c>
      <c r="B568" t="str">
        <f t="shared" si="25"/>
        <v>2015Q4</v>
      </c>
      <c r="C568" s="112" t="s">
        <v>57</v>
      </c>
      <c r="D568" s="112" t="s">
        <v>127</v>
      </c>
      <c r="E568" s="112" t="s">
        <v>464</v>
      </c>
      <c r="F568" s="113">
        <v>268</v>
      </c>
      <c r="G568" s="114">
        <v>6034</v>
      </c>
      <c r="H568" s="112" t="s">
        <v>106</v>
      </c>
      <c r="I568" s="82">
        <f t="shared" si="26"/>
        <v>44.414981769970169</v>
      </c>
    </row>
    <row r="569" spans="1:9" x14ac:dyDescent="0.25">
      <c r="A569" t="str">
        <f t="shared" si="24"/>
        <v>H212016Q1</v>
      </c>
      <c r="B569" t="str">
        <f t="shared" si="25"/>
        <v>2016Q1</v>
      </c>
      <c r="C569" s="112" t="s">
        <v>57</v>
      </c>
      <c r="D569" s="112" t="s">
        <v>428</v>
      </c>
      <c r="E569" s="112" t="s">
        <v>479</v>
      </c>
      <c r="F569" s="113">
        <v>173</v>
      </c>
      <c r="G569" s="114">
        <v>6399</v>
      </c>
      <c r="H569" s="112" t="s">
        <v>106</v>
      </c>
      <c r="I569" s="82">
        <f t="shared" si="26"/>
        <v>27.035474292858257</v>
      </c>
    </row>
    <row r="570" spans="1:9" x14ac:dyDescent="0.25">
      <c r="A570" t="str">
        <f t="shared" si="24"/>
        <v>H212016Q2</v>
      </c>
      <c r="B570" t="str">
        <f t="shared" si="25"/>
        <v>2016Q2</v>
      </c>
      <c r="C570" s="112" t="s">
        <v>57</v>
      </c>
      <c r="D570" s="112" t="s">
        <v>428</v>
      </c>
      <c r="E570" s="112" t="s">
        <v>480</v>
      </c>
      <c r="F570" s="113">
        <v>320</v>
      </c>
      <c r="G570" s="114">
        <v>6371</v>
      </c>
      <c r="H570" s="112" t="s">
        <v>106</v>
      </c>
      <c r="I570" s="82">
        <f t="shared" si="26"/>
        <v>50.227593784335269</v>
      </c>
    </row>
    <row r="571" spans="1:9" x14ac:dyDescent="0.25">
      <c r="A571" t="str">
        <f t="shared" si="24"/>
        <v>H212016Q3</v>
      </c>
      <c r="B571" t="str">
        <f t="shared" si="25"/>
        <v>2016Q3</v>
      </c>
      <c r="C571" s="112" t="s">
        <v>57</v>
      </c>
      <c r="D571" s="112" t="s">
        <v>428</v>
      </c>
      <c r="E571" s="112" t="s">
        <v>481</v>
      </c>
      <c r="F571" s="113">
        <v>151</v>
      </c>
      <c r="G571" s="114">
        <v>5731</v>
      </c>
      <c r="H571" s="112" t="s">
        <v>106</v>
      </c>
      <c r="I571" s="82">
        <f t="shared" si="26"/>
        <v>26.347932298028265</v>
      </c>
    </row>
    <row r="572" spans="1:9" x14ac:dyDescent="0.25">
      <c r="A572" t="str">
        <f t="shared" si="24"/>
        <v>H212016Q4</v>
      </c>
      <c r="B572" t="str">
        <f t="shared" si="25"/>
        <v>2016Q4</v>
      </c>
      <c r="C572" s="112" t="s">
        <v>57</v>
      </c>
      <c r="D572" s="112" t="s">
        <v>428</v>
      </c>
      <c r="E572" s="112" t="s">
        <v>464</v>
      </c>
      <c r="F572" s="113">
        <v>226</v>
      </c>
      <c r="G572" s="114">
        <v>6733</v>
      </c>
      <c r="H572" s="112" t="s">
        <v>106</v>
      </c>
      <c r="I572" s="82">
        <f t="shared" si="26"/>
        <v>33.5660181197089</v>
      </c>
    </row>
    <row r="573" spans="1:9" x14ac:dyDescent="0.25">
      <c r="A573" t="str">
        <f t="shared" si="24"/>
        <v>H212017Q1</v>
      </c>
      <c r="B573" t="str">
        <f t="shared" si="25"/>
        <v>2017Q1</v>
      </c>
      <c r="C573" s="112" t="s">
        <v>57</v>
      </c>
      <c r="D573" s="112" t="s">
        <v>447</v>
      </c>
      <c r="E573" s="112" t="s">
        <v>479</v>
      </c>
      <c r="F573" s="113">
        <v>202</v>
      </c>
      <c r="G573" s="114">
        <v>6953</v>
      </c>
      <c r="H573" s="112" t="s">
        <v>106</v>
      </c>
      <c r="I573" s="82">
        <f t="shared" si="26"/>
        <v>29.052207680138071</v>
      </c>
    </row>
    <row r="574" spans="1:9" x14ac:dyDescent="0.25">
      <c r="A574" t="str">
        <f t="shared" si="24"/>
        <v>H212017Q2</v>
      </c>
      <c r="B574" t="str">
        <f t="shared" si="25"/>
        <v>2017Q2</v>
      </c>
      <c r="C574" s="112" t="s">
        <v>57</v>
      </c>
      <c r="D574" s="112" t="s">
        <v>447</v>
      </c>
      <c r="E574" s="112" t="s">
        <v>480</v>
      </c>
      <c r="F574" s="113">
        <v>164</v>
      </c>
      <c r="G574" s="114">
        <v>7194</v>
      </c>
      <c r="H574" s="112" t="s">
        <v>106</v>
      </c>
      <c r="I574" s="82">
        <f t="shared" si="26"/>
        <v>22.796775090353069</v>
      </c>
    </row>
    <row r="575" spans="1:9" x14ac:dyDescent="0.25">
      <c r="A575" t="str">
        <f t="shared" si="24"/>
        <v>H212017Q3</v>
      </c>
      <c r="B575" t="str">
        <f t="shared" si="25"/>
        <v>2017Q3</v>
      </c>
      <c r="C575" s="112" t="s">
        <v>57</v>
      </c>
      <c r="D575" s="112" t="s">
        <v>447</v>
      </c>
      <c r="E575" s="112" t="s">
        <v>481</v>
      </c>
      <c r="F575" s="113">
        <v>164</v>
      </c>
      <c r="G575" s="114">
        <v>6769</v>
      </c>
      <c r="H575" s="112" t="s">
        <v>106</v>
      </c>
      <c r="I575" s="82">
        <f t="shared" si="26"/>
        <v>24.228098685182449</v>
      </c>
    </row>
    <row r="576" spans="1:9" x14ac:dyDescent="0.25">
      <c r="A576" t="str">
        <f t="shared" si="24"/>
        <v>H212017Q4</v>
      </c>
      <c r="B576" t="str">
        <f t="shared" si="25"/>
        <v>2017Q4</v>
      </c>
      <c r="C576" s="112" t="s">
        <v>57</v>
      </c>
      <c r="D576" s="112" t="s">
        <v>447</v>
      </c>
      <c r="E576" s="112" t="s">
        <v>464</v>
      </c>
      <c r="F576" s="113">
        <v>79</v>
      </c>
      <c r="G576" s="114">
        <v>6625</v>
      </c>
      <c r="H576" s="112" t="s">
        <v>106</v>
      </c>
      <c r="I576" s="82">
        <f t="shared" si="26"/>
        <v>11.924528301886792</v>
      </c>
    </row>
    <row r="577" spans="1:9" x14ac:dyDescent="0.25">
      <c r="A577" t="str">
        <f t="shared" si="24"/>
        <v>H212018Q1</v>
      </c>
      <c r="B577" t="str">
        <f t="shared" si="25"/>
        <v>2018Q1</v>
      </c>
      <c r="C577" s="112" t="s">
        <v>57</v>
      </c>
      <c r="D577" s="112" t="s">
        <v>456</v>
      </c>
      <c r="E577" s="112" t="s">
        <v>479</v>
      </c>
      <c r="F577" s="113">
        <v>127</v>
      </c>
      <c r="G577" s="114">
        <v>6908</v>
      </c>
      <c r="H577" s="112" t="s">
        <v>106</v>
      </c>
      <c r="I577" s="82">
        <f t="shared" si="26"/>
        <v>18.384481760277939</v>
      </c>
    </row>
    <row r="578" spans="1:9" x14ac:dyDescent="0.25">
      <c r="A578" t="str">
        <f t="shared" si="24"/>
        <v>H212018Q2</v>
      </c>
      <c r="B578" t="str">
        <f t="shared" si="25"/>
        <v>2018Q2</v>
      </c>
      <c r="C578" s="112" t="s">
        <v>57</v>
      </c>
      <c r="D578" s="112" t="s">
        <v>456</v>
      </c>
      <c r="E578" s="112" t="s">
        <v>480</v>
      </c>
      <c r="F578" s="113">
        <v>240</v>
      </c>
      <c r="G578" s="114">
        <v>7069</v>
      </c>
      <c r="H578" s="112" t="s">
        <v>106</v>
      </c>
      <c r="I578" s="82">
        <f t="shared" si="26"/>
        <v>33.951053897298067</v>
      </c>
    </row>
    <row r="579" spans="1:9" x14ac:dyDescent="0.25">
      <c r="A579" t="str">
        <f t="shared" ref="A579:A642" si="27">C579&amp;D579&amp;"Q"&amp;E579</f>
        <v>H212018Q3</v>
      </c>
      <c r="B579" t="str">
        <f t="shared" ref="B579:B642" si="28">D579&amp;"Q"&amp;E579</f>
        <v>2018Q3</v>
      </c>
      <c r="C579" s="112" t="s">
        <v>57</v>
      </c>
      <c r="D579" s="112" t="s">
        <v>456</v>
      </c>
      <c r="E579" s="112" t="s">
        <v>481</v>
      </c>
      <c r="F579" s="113">
        <v>219</v>
      </c>
      <c r="G579" s="114">
        <v>6889</v>
      </c>
      <c r="H579" s="112" t="s">
        <v>106</v>
      </c>
      <c r="I579" s="82">
        <f t="shared" ref="I579:I642" si="29">F579/G579*1000</f>
        <v>31.789809841776748</v>
      </c>
    </row>
    <row r="580" spans="1:9" x14ac:dyDescent="0.25">
      <c r="A580" t="str">
        <f t="shared" si="27"/>
        <v>H212018Q4</v>
      </c>
      <c r="B580" t="str">
        <f t="shared" si="28"/>
        <v>2018Q4</v>
      </c>
      <c r="C580" s="112" t="s">
        <v>57</v>
      </c>
      <c r="D580" s="112" t="s">
        <v>456</v>
      </c>
      <c r="E580" s="112" t="s">
        <v>464</v>
      </c>
      <c r="F580" s="113">
        <v>212</v>
      </c>
      <c r="G580" s="114">
        <v>6710</v>
      </c>
      <c r="H580" s="112" t="s">
        <v>106</v>
      </c>
      <c r="I580" s="82">
        <f t="shared" si="29"/>
        <v>31.594634873323397</v>
      </c>
    </row>
    <row r="581" spans="1:9" x14ac:dyDescent="0.25">
      <c r="A581" t="str">
        <f t="shared" si="27"/>
        <v>H212019Q1</v>
      </c>
      <c r="B581" t="str">
        <f t="shared" si="28"/>
        <v>2019Q1</v>
      </c>
      <c r="C581" s="112" t="s">
        <v>57</v>
      </c>
      <c r="D581" s="112" t="s">
        <v>478</v>
      </c>
      <c r="E581" s="112" t="s">
        <v>479</v>
      </c>
      <c r="F581" s="113">
        <v>155</v>
      </c>
      <c r="G581" s="114">
        <v>5798</v>
      </c>
      <c r="H581" s="112" t="s">
        <v>106</v>
      </c>
      <c r="I581" s="82">
        <f t="shared" si="29"/>
        <v>26.733356329768885</v>
      </c>
    </row>
    <row r="582" spans="1:9" x14ac:dyDescent="0.25">
      <c r="A582" t="str">
        <f t="shared" si="27"/>
        <v>H212019Q2</v>
      </c>
      <c r="B582" t="str">
        <f t="shared" si="28"/>
        <v>2019Q2</v>
      </c>
      <c r="C582" s="112" t="s">
        <v>57</v>
      </c>
      <c r="D582" s="112" t="s">
        <v>478</v>
      </c>
      <c r="E582" s="112" t="s">
        <v>480</v>
      </c>
      <c r="F582" s="113">
        <v>250</v>
      </c>
      <c r="G582" s="114">
        <v>6093</v>
      </c>
      <c r="H582" s="112" t="s">
        <v>106</v>
      </c>
      <c r="I582" s="82">
        <f t="shared" si="29"/>
        <v>41.03069095683572</v>
      </c>
    </row>
    <row r="583" spans="1:9" x14ac:dyDescent="0.25">
      <c r="A583" t="str">
        <f t="shared" si="27"/>
        <v>H222008Q1</v>
      </c>
      <c r="B583" t="str">
        <f t="shared" si="28"/>
        <v>2008Q1</v>
      </c>
      <c r="C583" s="112" t="s">
        <v>59</v>
      </c>
      <c r="D583" s="112" t="s">
        <v>187</v>
      </c>
      <c r="E583" s="112" t="s">
        <v>479</v>
      </c>
      <c r="F583" s="113">
        <v>72.5</v>
      </c>
      <c r="G583" s="114">
        <v>7679</v>
      </c>
      <c r="H583" s="112" t="s">
        <v>120</v>
      </c>
      <c r="I583" s="82">
        <f t="shared" si="29"/>
        <v>9.4413335069670534</v>
      </c>
    </row>
    <row r="584" spans="1:9" x14ac:dyDescent="0.25">
      <c r="A584" t="str">
        <f t="shared" si="27"/>
        <v>H222008Q2</v>
      </c>
      <c r="B584" t="str">
        <f t="shared" si="28"/>
        <v>2008Q2</v>
      </c>
      <c r="C584" s="112" t="s">
        <v>59</v>
      </c>
      <c r="D584" s="112" t="s">
        <v>187</v>
      </c>
      <c r="E584" s="112" t="s">
        <v>480</v>
      </c>
      <c r="F584" s="113">
        <v>70.5</v>
      </c>
      <c r="G584" s="114">
        <v>6844</v>
      </c>
      <c r="H584" s="112" t="s">
        <v>120</v>
      </c>
      <c r="I584" s="82">
        <f t="shared" si="29"/>
        <v>10.300993571011105</v>
      </c>
    </row>
    <row r="585" spans="1:9" x14ac:dyDescent="0.25">
      <c r="A585" t="str">
        <f t="shared" si="27"/>
        <v>H222008Q3</v>
      </c>
      <c r="B585" t="str">
        <f t="shared" si="28"/>
        <v>2008Q3</v>
      </c>
      <c r="C585" s="112" t="s">
        <v>59</v>
      </c>
      <c r="D585" s="112" t="s">
        <v>187</v>
      </c>
      <c r="E585" s="112" t="s">
        <v>481</v>
      </c>
      <c r="F585" s="113">
        <v>87</v>
      </c>
      <c r="G585" s="114">
        <v>6692</v>
      </c>
      <c r="H585" s="112" t="s">
        <v>120</v>
      </c>
      <c r="I585" s="82">
        <f t="shared" si="29"/>
        <v>13.000597728631201</v>
      </c>
    </row>
    <row r="586" spans="1:9" x14ac:dyDescent="0.25">
      <c r="A586" t="str">
        <f t="shared" si="27"/>
        <v>H222008Q4</v>
      </c>
      <c r="B586" t="str">
        <f t="shared" si="28"/>
        <v>2008Q4</v>
      </c>
      <c r="C586" s="112" t="s">
        <v>59</v>
      </c>
      <c r="D586" s="112" t="s">
        <v>187</v>
      </c>
      <c r="E586" s="112" t="s">
        <v>464</v>
      </c>
      <c r="F586" s="113">
        <v>89.5</v>
      </c>
      <c r="G586" s="114">
        <v>7018</v>
      </c>
      <c r="H586" s="112" t="s">
        <v>120</v>
      </c>
      <c r="I586" s="82">
        <f t="shared" si="29"/>
        <v>12.752921060131092</v>
      </c>
    </row>
    <row r="587" spans="1:9" x14ac:dyDescent="0.25">
      <c r="A587" t="str">
        <f t="shared" si="27"/>
        <v>H222009Q1</v>
      </c>
      <c r="B587" t="str">
        <f t="shared" si="28"/>
        <v>2009Q1</v>
      </c>
      <c r="C587" s="112" t="s">
        <v>59</v>
      </c>
      <c r="D587" s="112" t="s">
        <v>119</v>
      </c>
      <c r="E587" s="112" t="s">
        <v>479</v>
      </c>
      <c r="F587" s="113">
        <v>84.5</v>
      </c>
      <c r="G587" s="114">
        <v>7360</v>
      </c>
      <c r="H587" s="112" t="s">
        <v>106</v>
      </c>
      <c r="I587" s="82">
        <f t="shared" si="29"/>
        <v>11.480978260869565</v>
      </c>
    </row>
    <row r="588" spans="1:9" x14ac:dyDescent="0.25">
      <c r="A588" t="str">
        <f t="shared" si="27"/>
        <v>H222009Q3</v>
      </c>
      <c r="B588" t="str">
        <f t="shared" si="28"/>
        <v>2009Q3</v>
      </c>
      <c r="C588" s="112" t="s">
        <v>59</v>
      </c>
      <c r="D588" s="112" t="s">
        <v>119</v>
      </c>
      <c r="E588" s="112" t="s">
        <v>481</v>
      </c>
      <c r="F588" s="113">
        <v>139.5</v>
      </c>
      <c r="G588" s="114">
        <v>6909</v>
      </c>
      <c r="H588" s="112" t="s">
        <v>120</v>
      </c>
      <c r="I588" s="82">
        <f t="shared" si="29"/>
        <v>20.191055145462439</v>
      </c>
    </row>
    <row r="589" spans="1:9" x14ac:dyDescent="0.25">
      <c r="A589" t="str">
        <f t="shared" si="27"/>
        <v>H222009Q4</v>
      </c>
      <c r="B589" t="str">
        <f t="shared" si="28"/>
        <v>2009Q4</v>
      </c>
      <c r="C589" s="112" t="s">
        <v>59</v>
      </c>
      <c r="D589" s="112" t="s">
        <v>119</v>
      </c>
      <c r="E589" s="112" t="s">
        <v>464</v>
      </c>
      <c r="F589" s="113">
        <v>138</v>
      </c>
      <c r="G589" s="114">
        <v>6649</v>
      </c>
      <c r="H589" s="112" t="s">
        <v>120</v>
      </c>
      <c r="I589" s="82">
        <f t="shared" si="29"/>
        <v>20.755000751992778</v>
      </c>
    </row>
    <row r="590" spans="1:9" x14ac:dyDescent="0.25">
      <c r="A590" t="str">
        <f t="shared" si="27"/>
        <v>H222010Q1</v>
      </c>
      <c r="B590" t="str">
        <f t="shared" si="28"/>
        <v>2010Q1</v>
      </c>
      <c r="C590" s="112" t="s">
        <v>59</v>
      </c>
      <c r="D590" s="112" t="s">
        <v>121</v>
      </c>
      <c r="E590" s="112" t="s">
        <v>479</v>
      </c>
      <c r="F590" s="113">
        <v>136.69999999999999</v>
      </c>
      <c r="G590" s="114">
        <v>6511</v>
      </c>
      <c r="H590" s="112" t="s">
        <v>106</v>
      </c>
      <c r="I590" s="82">
        <f t="shared" si="29"/>
        <v>20.995238826601135</v>
      </c>
    </row>
    <row r="591" spans="1:9" x14ac:dyDescent="0.25">
      <c r="A591" t="str">
        <f t="shared" si="27"/>
        <v>H222011Q1</v>
      </c>
      <c r="B591" t="str">
        <f t="shared" si="28"/>
        <v>2011Q1</v>
      </c>
      <c r="C591" s="112" t="s">
        <v>59</v>
      </c>
      <c r="D591" s="112" t="s">
        <v>123</v>
      </c>
      <c r="E591" s="112" t="s">
        <v>479</v>
      </c>
      <c r="F591" s="113">
        <v>80.400000000000006</v>
      </c>
      <c r="G591" s="114">
        <v>6249</v>
      </c>
      <c r="H591" s="112" t="s">
        <v>106</v>
      </c>
      <c r="I591" s="82">
        <f t="shared" si="29"/>
        <v>12.8660585693711</v>
      </c>
    </row>
    <row r="592" spans="1:9" x14ac:dyDescent="0.25">
      <c r="A592" t="str">
        <f t="shared" si="27"/>
        <v>H222011Q2</v>
      </c>
      <c r="B592" t="str">
        <f t="shared" si="28"/>
        <v>2011Q2</v>
      </c>
      <c r="C592" s="112" t="s">
        <v>59</v>
      </c>
      <c r="D592" s="112" t="s">
        <v>123</v>
      </c>
      <c r="E592" s="112" t="s">
        <v>480</v>
      </c>
      <c r="F592" s="113">
        <v>60.4</v>
      </c>
      <c r="G592" s="114">
        <v>5777</v>
      </c>
      <c r="H592" s="112" t="s">
        <v>106</v>
      </c>
      <c r="I592" s="82">
        <f t="shared" si="29"/>
        <v>10.455253591829671</v>
      </c>
    </row>
    <row r="593" spans="1:9" x14ac:dyDescent="0.25">
      <c r="A593" t="str">
        <f t="shared" si="27"/>
        <v>H222011Q3</v>
      </c>
      <c r="B593" t="str">
        <f t="shared" si="28"/>
        <v>2011Q3</v>
      </c>
      <c r="C593" s="112" t="s">
        <v>59</v>
      </c>
      <c r="D593" s="112" t="s">
        <v>123</v>
      </c>
      <c r="E593" s="112" t="s">
        <v>481</v>
      </c>
      <c r="F593" s="113">
        <v>74.900000000000006</v>
      </c>
      <c r="G593" s="114">
        <v>5460</v>
      </c>
      <c r="H593" s="112" t="s">
        <v>106</v>
      </c>
      <c r="I593" s="82">
        <f t="shared" si="29"/>
        <v>13.717948717948719</v>
      </c>
    </row>
    <row r="594" spans="1:9" x14ac:dyDescent="0.25">
      <c r="A594" t="str">
        <f t="shared" si="27"/>
        <v>H222011Q4</v>
      </c>
      <c r="B594" t="str">
        <f t="shared" si="28"/>
        <v>2011Q4</v>
      </c>
      <c r="C594" s="112" t="s">
        <v>59</v>
      </c>
      <c r="D594" s="112" t="s">
        <v>123</v>
      </c>
      <c r="E594" s="112" t="s">
        <v>464</v>
      </c>
      <c r="F594" s="113">
        <v>87.2</v>
      </c>
      <c r="G594" s="114">
        <v>6008</v>
      </c>
      <c r="H594" s="112" t="s">
        <v>134</v>
      </c>
      <c r="I594" s="82">
        <f t="shared" si="29"/>
        <v>14.513981358189081</v>
      </c>
    </row>
    <row r="595" spans="1:9" x14ac:dyDescent="0.25">
      <c r="A595" t="str">
        <f t="shared" si="27"/>
        <v>H222012Q1</v>
      </c>
      <c r="B595" t="str">
        <f t="shared" si="28"/>
        <v>2012Q1</v>
      </c>
      <c r="C595" s="112" t="s">
        <v>59</v>
      </c>
      <c r="D595" s="112" t="s">
        <v>124</v>
      </c>
      <c r="E595" s="112" t="s">
        <v>479</v>
      </c>
      <c r="F595" s="113">
        <v>89.7</v>
      </c>
      <c r="G595" s="114">
        <v>6234</v>
      </c>
      <c r="H595" s="112" t="s">
        <v>106</v>
      </c>
      <c r="I595" s="82">
        <f t="shared" si="29"/>
        <v>14.3888354186718</v>
      </c>
    </row>
    <row r="596" spans="1:9" x14ac:dyDescent="0.25">
      <c r="A596" t="str">
        <f t="shared" si="27"/>
        <v>H222012Q2</v>
      </c>
      <c r="B596" t="str">
        <f t="shared" si="28"/>
        <v>2012Q2</v>
      </c>
      <c r="C596" s="112" t="s">
        <v>59</v>
      </c>
      <c r="D596" s="112" t="s">
        <v>124</v>
      </c>
      <c r="E596" s="112" t="s">
        <v>480</v>
      </c>
      <c r="F596" s="113">
        <v>81.7</v>
      </c>
      <c r="G596" s="114">
        <v>5331</v>
      </c>
      <c r="H596" s="112" t="s">
        <v>106</v>
      </c>
      <c r="I596" s="82">
        <f t="shared" si="29"/>
        <v>15.325454886512849</v>
      </c>
    </row>
    <row r="597" spans="1:9" x14ac:dyDescent="0.25">
      <c r="A597" t="str">
        <f t="shared" si="27"/>
        <v>H222012Q3</v>
      </c>
      <c r="B597" t="str">
        <f t="shared" si="28"/>
        <v>2012Q3</v>
      </c>
      <c r="C597" s="112" t="s">
        <v>59</v>
      </c>
      <c r="D597" s="112" t="s">
        <v>124</v>
      </c>
      <c r="E597" s="112" t="s">
        <v>481</v>
      </c>
      <c r="F597" s="113">
        <v>73.599999999999994</v>
      </c>
      <c r="G597" s="114">
        <v>4713</v>
      </c>
      <c r="H597" s="112" t="s">
        <v>106</v>
      </c>
      <c r="I597" s="82">
        <f t="shared" si="29"/>
        <v>15.616380224909822</v>
      </c>
    </row>
    <row r="598" spans="1:9" x14ac:dyDescent="0.25">
      <c r="A598" t="str">
        <f t="shared" si="27"/>
        <v>H222012Q4</v>
      </c>
      <c r="B598" t="str">
        <f t="shared" si="28"/>
        <v>2012Q4</v>
      </c>
      <c r="C598" s="112" t="s">
        <v>59</v>
      </c>
      <c r="D598" s="112" t="s">
        <v>124</v>
      </c>
      <c r="E598" s="112" t="s">
        <v>464</v>
      </c>
      <c r="F598" s="113">
        <v>102.3</v>
      </c>
      <c r="G598" s="114">
        <v>4868</v>
      </c>
      <c r="H598" s="112" t="s">
        <v>106</v>
      </c>
      <c r="I598" s="82">
        <f t="shared" si="29"/>
        <v>21.014790468364833</v>
      </c>
    </row>
    <row r="599" spans="1:9" x14ac:dyDescent="0.25">
      <c r="A599" t="str">
        <f t="shared" si="27"/>
        <v>H222013Q1</v>
      </c>
      <c r="B599" t="str">
        <f t="shared" si="28"/>
        <v>2013Q1</v>
      </c>
      <c r="C599" s="112" t="s">
        <v>59</v>
      </c>
      <c r="D599" s="112" t="s">
        <v>125</v>
      </c>
      <c r="E599" s="112" t="s">
        <v>479</v>
      </c>
      <c r="F599" s="113">
        <v>93.7</v>
      </c>
      <c r="G599" s="114">
        <v>5451</v>
      </c>
      <c r="H599" s="112" t="s">
        <v>106</v>
      </c>
      <c r="I599" s="82">
        <f t="shared" si="29"/>
        <v>17.189506512566503</v>
      </c>
    </row>
    <row r="600" spans="1:9" x14ac:dyDescent="0.25">
      <c r="A600" t="str">
        <f t="shared" si="27"/>
        <v>H222013Q2</v>
      </c>
      <c r="B600" t="str">
        <f t="shared" si="28"/>
        <v>2013Q2</v>
      </c>
      <c r="C600" s="112" t="s">
        <v>59</v>
      </c>
      <c r="D600" s="112" t="s">
        <v>125</v>
      </c>
      <c r="E600" s="112" t="s">
        <v>480</v>
      </c>
      <c r="F600" s="113">
        <v>170.8</v>
      </c>
      <c r="G600" s="114">
        <v>5871</v>
      </c>
      <c r="H600" s="112" t="s">
        <v>106</v>
      </c>
      <c r="I600" s="82">
        <f t="shared" si="29"/>
        <v>29.092147845341511</v>
      </c>
    </row>
    <row r="601" spans="1:9" x14ac:dyDescent="0.25">
      <c r="A601" t="str">
        <f t="shared" si="27"/>
        <v>H222013Q3</v>
      </c>
      <c r="B601" t="str">
        <f t="shared" si="28"/>
        <v>2013Q3</v>
      </c>
      <c r="C601" s="112" t="s">
        <v>59</v>
      </c>
      <c r="D601" s="112" t="s">
        <v>125</v>
      </c>
      <c r="E601" s="112" t="s">
        <v>481</v>
      </c>
      <c r="F601" s="113">
        <v>88.9</v>
      </c>
      <c r="G601" s="114">
        <v>5286</v>
      </c>
      <c r="H601" s="112" t="s">
        <v>106</v>
      </c>
      <c r="I601" s="82">
        <f t="shared" si="29"/>
        <v>16.818009837306093</v>
      </c>
    </row>
    <row r="602" spans="1:9" x14ac:dyDescent="0.25">
      <c r="A602" t="str">
        <f t="shared" si="27"/>
        <v>H222013Q4</v>
      </c>
      <c r="B602" t="str">
        <f t="shared" si="28"/>
        <v>2013Q4</v>
      </c>
      <c r="C602" s="112" t="s">
        <v>59</v>
      </c>
      <c r="D602" s="112" t="s">
        <v>125</v>
      </c>
      <c r="E602" s="112" t="s">
        <v>464</v>
      </c>
      <c r="F602" s="113">
        <v>82.83</v>
      </c>
      <c r="G602" s="114">
        <v>5904</v>
      </c>
      <c r="H602" s="112" t="s">
        <v>106</v>
      </c>
      <c r="I602" s="82">
        <f t="shared" si="29"/>
        <v>14.029471544715447</v>
      </c>
    </row>
    <row r="603" spans="1:9" x14ac:dyDescent="0.25">
      <c r="A603" t="str">
        <f t="shared" si="27"/>
        <v>H222014Q1</v>
      </c>
      <c r="B603" t="str">
        <f t="shared" si="28"/>
        <v>2014Q1</v>
      </c>
      <c r="C603" s="112" t="s">
        <v>59</v>
      </c>
      <c r="D603" s="112" t="s">
        <v>126</v>
      </c>
      <c r="E603" s="112" t="s">
        <v>479</v>
      </c>
      <c r="F603" s="113">
        <v>125.4</v>
      </c>
      <c r="G603" s="114">
        <v>7281</v>
      </c>
      <c r="H603" s="112" t="s">
        <v>106</v>
      </c>
      <c r="I603" s="82">
        <f t="shared" si="29"/>
        <v>17.22290894107952</v>
      </c>
    </row>
    <row r="604" spans="1:9" x14ac:dyDescent="0.25">
      <c r="A604" t="str">
        <f t="shared" si="27"/>
        <v>H222014Q2</v>
      </c>
      <c r="B604" t="str">
        <f t="shared" si="28"/>
        <v>2014Q2</v>
      </c>
      <c r="C604" s="112" t="s">
        <v>59</v>
      </c>
      <c r="D604" s="112" t="s">
        <v>126</v>
      </c>
      <c r="E604" s="112" t="s">
        <v>480</v>
      </c>
      <c r="F604" s="113">
        <v>132.30000000000001</v>
      </c>
      <c r="G604" s="114">
        <v>5488</v>
      </c>
      <c r="H604" s="112" t="s">
        <v>106</v>
      </c>
      <c r="I604" s="82">
        <f t="shared" si="29"/>
        <v>24.107142857142858</v>
      </c>
    </row>
    <row r="605" spans="1:9" x14ac:dyDescent="0.25">
      <c r="A605" t="str">
        <f t="shared" si="27"/>
        <v>H222014Q3</v>
      </c>
      <c r="B605" t="str">
        <f t="shared" si="28"/>
        <v>2014Q3</v>
      </c>
      <c r="C605" s="112" t="s">
        <v>59</v>
      </c>
      <c r="D605" s="112" t="s">
        <v>126</v>
      </c>
      <c r="E605" s="112" t="s">
        <v>481</v>
      </c>
      <c r="F605" s="113">
        <v>99.9</v>
      </c>
      <c r="G605" s="114">
        <v>5061</v>
      </c>
      <c r="H605" s="112" t="s">
        <v>106</v>
      </c>
      <c r="I605" s="82">
        <f t="shared" si="29"/>
        <v>19.739181979845885</v>
      </c>
    </row>
    <row r="606" spans="1:9" x14ac:dyDescent="0.25">
      <c r="A606" t="str">
        <f t="shared" si="27"/>
        <v>H222014Q4</v>
      </c>
      <c r="B606" t="str">
        <f t="shared" si="28"/>
        <v>2014Q4</v>
      </c>
      <c r="C606" s="112" t="s">
        <v>59</v>
      </c>
      <c r="D606" s="112" t="s">
        <v>126</v>
      </c>
      <c r="E606" s="112" t="s">
        <v>464</v>
      </c>
      <c r="F606" s="113">
        <v>146.5</v>
      </c>
      <c r="G606" s="114">
        <v>5616</v>
      </c>
      <c r="H606" s="112" t="s">
        <v>106</v>
      </c>
      <c r="I606" s="82">
        <f t="shared" si="29"/>
        <v>26.086182336182336</v>
      </c>
    </row>
    <row r="607" spans="1:9" x14ac:dyDescent="0.25">
      <c r="A607" t="str">
        <f t="shared" si="27"/>
        <v>H222015Q1</v>
      </c>
      <c r="B607" t="str">
        <f t="shared" si="28"/>
        <v>2015Q1</v>
      </c>
      <c r="C607" s="112" t="s">
        <v>59</v>
      </c>
      <c r="D607" s="112" t="s">
        <v>127</v>
      </c>
      <c r="E607" s="112" t="s">
        <v>479</v>
      </c>
      <c r="F607" s="113">
        <v>159.1</v>
      </c>
      <c r="G607" s="114">
        <v>6442</v>
      </c>
      <c r="H607" s="112" t="s">
        <v>106</v>
      </c>
      <c r="I607" s="82">
        <f t="shared" si="29"/>
        <v>24.697298975473455</v>
      </c>
    </row>
    <row r="608" spans="1:9" x14ac:dyDescent="0.25">
      <c r="A608" t="str">
        <f t="shared" si="27"/>
        <v>H222015Q2</v>
      </c>
      <c r="B608" t="str">
        <f t="shared" si="28"/>
        <v>2015Q2</v>
      </c>
      <c r="C608" s="112" t="s">
        <v>59</v>
      </c>
      <c r="D608" s="112" t="s">
        <v>127</v>
      </c>
      <c r="E608" s="112" t="s">
        <v>480</v>
      </c>
      <c r="F608" s="113">
        <v>131.6</v>
      </c>
      <c r="G608" s="114">
        <v>5936</v>
      </c>
      <c r="H608" s="112" t="s">
        <v>106</v>
      </c>
      <c r="I608" s="82">
        <f t="shared" si="29"/>
        <v>22.169811320754715</v>
      </c>
    </row>
    <row r="609" spans="1:9" x14ac:dyDescent="0.25">
      <c r="A609" t="str">
        <f t="shared" si="27"/>
        <v>H222015Q3</v>
      </c>
      <c r="B609" t="str">
        <f t="shared" si="28"/>
        <v>2015Q3</v>
      </c>
      <c r="C609" s="112" t="s">
        <v>59</v>
      </c>
      <c r="D609" s="112" t="s">
        <v>127</v>
      </c>
      <c r="E609" s="112" t="s">
        <v>481</v>
      </c>
      <c r="F609" s="113">
        <v>178.8</v>
      </c>
      <c r="G609" s="114">
        <v>5738</v>
      </c>
      <c r="H609" s="112" t="s">
        <v>106</v>
      </c>
      <c r="I609" s="82">
        <f t="shared" si="29"/>
        <v>31.160683164865809</v>
      </c>
    </row>
    <row r="610" spans="1:9" x14ac:dyDescent="0.25">
      <c r="A610" t="str">
        <f t="shared" si="27"/>
        <v>H222015Q4</v>
      </c>
      <c r="B610" t="str">
        <f t="shared" si="28"/>
        <v>2015Q4</v>
      </c>
      <c r="C610" s="112" t="s">
        <v>59</v>
      </c>
      <c r="D610" s="112" t="s">
        <v>127</v>
      </c>
      <c r="E610" s="112" t="s">
        <v>464</v>
      </c>
      <c r="F610" s="113">
        <v>154.19999999999999</v>
      </c>
      <c r="G610" s="114">
        <v>5906</v>
      </c>
      <c r="H610" s="112" t="s">
        <v>106</v>
      </c>
      <c r="I610" s="82">
        <f t="shared" si="29"/>
        <v>26.109041652556719</v>
      </c>
    </row>
    <row r="611" spans="1:9" x14ac:dyDescent="0.25">
      <c r="A611" t="str">
        <f t="shared" si="27"/>
        <v>H222016Q2</v>
      </c>
      <c r="B611" t="str">
        <f t="shared" si="28"/>
        <v>2016Q2</v>
      </c>
      <c r="C611" s="112" t="s">
        <v>59</v>
      </c>
      <c r="D611" s="112" t="s">
        <v>428</v>
      </c>
      <c r="E611" s="112" t="s">
        <v>480</v>
      </c>
      <c r="F611" s="113">
        <v>138.1</v>
      </c>
      <c r="G611" s="114">
        <v>6258</v>
      </c>
      <c r="H611" s="112" t="s">
        <v>106</v>
      </c>
      <c r="I611" s="82">
        <f t="shared" si="29"/>
        <v>22.067753275806968</v>
      </c>
    </row>
    <row r="612" spans="1:9" x14ac:dyDescent="0.25">
      <c r="A612" t="str">
        <f t="shared" si="27"/>
        <v>H222016Q3</v>
      </c>
      <c r="B612" t="str">
        <f t="shared" si="28"/>
        <v>2016Q3</v>
      </c>
      <c r="C612" s="112" t="s">
        <v>59</v>
      </c>
      <c r="D612" s="112" t="s">
        <v>428</v>
      </c>
      <c r="E612" s="112" t="s">
        <v>481</v>
      </c>
      <c r="F612" s="113">
        <v>119.6</v>
      </c>
      <c r="G612" s="114">
        <v>5654</v>
      </c>
      <c r="H612" s="112" t="s">
        <v>106</v>
      </c>
      <c r="I612" s="82">
        <f t="shared" si="29"/>
        <v>21.153165900247611</v>
      </c>
    </row>
    <row r="613" spans="1:9" x14ac:dyDescent="0.25">
      <c r="A613" t="str">
        <f t="shared" si="27"/>
        <v>H222016Q4</v>
      </c>
      <c r="B613" t="str">
        <f t="shared" si="28"/>
        <v>2016Q4</v>
      </c>
      <c r="C613" s="112" t="s">
        <v>59</v>
      </c>
      <c r="D613" s="112" t="s">
        <v>428</v>
      </c>
      <c r="E613" s="112" t="s">
        <v>464</v>
      </c>
      <c r="F613" s="113">
        <v>145.4</v>
      </c>
      <c r="G613" s="114">
        <v>5392</v>
      </c>
      <c r="H613" s="112" t="s">
        <v>106</v>
      </c>
      <c r="I613" s="82">
        <f t="shared" si="29"/>
        <v>26.965875370919882</v>
      </c>
    </row>
    <row r="614" spans="1:9" x14ac:dyDescent="0.25">
      <c r="A614" t="str">
        <f t="shared" si="27"/>
        <v>H222017Q1</v>
      </c>
      <c r="B614" t="str">
        <f t="shared" si="28"/>
        <v>2017Q1</v>
      </c>
      <c r="C614" s="112" t="s">
        <v>59</v>
      </c>
      <c r="D614" s="112" t="s">
        <v>447</v>
      </c>
      <c r="E614" s="112" t="s">
        <v>479</v>
      </c>
      <c r="F614" s="113">
        <v>206.3</v>
      </c>
      <c r="G614" s="114">
        <v>5938</v>
      </c>
      <c r="H614" s="112" t="s">
        <v>106</v>
      </c>
      <c r="I614" s="82">
        <f t="shared" si="29"/>
        <v>34.742337487369483</v>
      </c>
    </row>
    <row r="615" spans="1:9" x14ac:dyDescent="0.25">
      <c r="A615" t="str">
        <f t="shared" si="27"/>
        <v>H222017Q2</v>
      </c>
      <c r="B615" t="str">
        <f t="shared" si="28"/>
        <v>2017Q2</v>
      </c>
      <c r="C615" s="112" t="s">
        <v>59</v>
      </c>
      <c r="D615" s="112" t="s">
        <v>447</v>
      </c>
      <c r="E615" s="112" t="s">
        <v>480</v>
      </c>
      <c r="F615" s="113">
        <v>132.9</v>
      </c>
      <c r="G615" s="114">
        <v>5295</v>
      </c>
      <c r="H615" s="112" t="s">
        <v>106</v>
      </c>
      <c r="I615" s="82">
        <f t="shared" si="29"/>
        <v>25.099150141643058</v>
      </c>
    </row>
    <row r="616" spans="1:9" x14ac:dyDescent="0.25">
      <c r="A616" t="str">
        <f t="shared" si="27"/>
        <v>H222017Q3</v>
      </c>
      <c r="B616" t="str">
        <f t="shared" si="28"/>
        <v>2017Q3</v>
      </c>
      <c r="C616" s="112" t="s">
        <v>59</v>
      </c>
      <c r="D616" s="112" t="s">
        <v>447</v>
      </c>
      <c r="E616" s="112" t="s">
        <v>481</v>
      </c>
      <c r="F616" s="113">
        <v>127.9</v>
      </c>
      <c r="G616" s="114">
        <v>5624</v>
      </c>
      <c r="H616" s="112" t="s">
        <v>106</v>
      </c>
      <c r="I616" s="82">
        <f t="shared" si="29"/>
        <v>22.741820768136556</v>
      </c>
    </row>
    <row r="617" spans="1:9" x14ac:dyDescent="0.25">
      <c r="A617" t="str">
        <f t="shared" si="27"/>
        <v>H222017Q4</v>
      </c>
      <c r="B617" t="str">
        <f t="shared" si="28"/>
        <v>2017Q4</v>
      </c>
      <c r="C617" s="112" t="s">
        <v>59</v>
      </c>
      <c r="D617" s="112" t="s">
        <v>447</v>
      </c>
      <c r="E617" s="112" t="s">
        <v>464</v>
      </c>
      <c r="F617" s="113">
        <v>229</v>
      </c>
      <c r="G617" s="114">
        <v>6076</v>
      </c>
      <c r="H617" s="112" t="s">
        <v>106</v>
      </c>
      <c r="I617" s="82">
        <f t="shared" si="29"/>
        <v>37.689269256089538</v>
      </c>
    </row>
    <row r="618" spans="1:9" x14ac:dyDescent="0.25">
      <c r="A618" t="str">
        <f t="shared" si="27"/>
        <v>H222018Q1</v>
      </c>
      <c r="B618" t="str">
        <f t="shared" si="28"/>
        <v>2018Q1</v>
      </c>
      <c r="C618" s="112" t="s">
        <v>59</v>
      </c>
      <c r="D618" s="112" t="s">
        <v>456</v>
      </c>
      <c r="E618" s="112" t="s">
        <v>479</v>
      </c>
      <c r="F618" s="113">
        <v>171.2</v>
      </c>
      <c r="G618" s="114">
        <v>7254</v>
      </c>
      <c r="H618" s="112" t="s">
        <v>106</v>
      </c>
      <c r="I618" s="82">
        <f t="shared" si="29"/>
        <v>23.600771987868761</v>
      </c>
    </row>
    <row r="619" spans="1:9" x14ac:dyDescent="0.25">
      <c r="A619" t="str">
        <f t="shared" si="27"/>
        <v>H222018Q2</v>
      </c>
      <c r="B619" t="str">
        <f t="shared" si="28"/>
        <v>2018Q2</v>
      </c>
      <c r="C619" s="112" t="s">
        <v>59</v>
      </c>
      <c r="D619" s="112" t="s">
        <v>456</v>
      </c>
      <c r="E619" s="112" t="s">
        <v>480</v>
      </c>
      <c r="F619" s="113">
        <v>299.60000000000002</v>
      </c>
      <c r="G619" s="114">
        <v>6577</v>
      </c>
      <c r="H619" s="112" t="s">
        <v>106</v>
      </c>
      <c r="I619" s="82">
        <f t="shared" si="29"/>
        <v>45.552683594343932</v>
      </c>
    </row>
    <row r="620" spans="1:9" x14ac:dyDescent="0.25">
      <c r="A620" t="str">
        <f t="shared" si="27"/>
        <v>H222018Q3</v>
      </c>
      <c r="B620" t="str">
        <f t="shared" si="28"/>
        <v>2018Q3</v>
      </c>
      <c r="C620" s="112" t="s">
        <v>59</v>
      </c>
      <c r="D620" s="112" t="s">
        <v>456</v>
      </c>
      <c r="E620" s="112" t="s">
        <v>481</v>
      </c>
      <c r="F620" s="113">
        <v>94.3</v>
      </c>
      <c r="G620" s="114">
        <v>5196</v>
      </c>
      <c r="H620" s="112" t="s">
        <v>106</v>
      </c>
      <c r="I620" s="82">
        <f t="shared" si="29"/>
        <v>18.148575827559661</v>
      </c>
    </row>
    <row r="621" spans="1:9" x14ac:dyDescent="0.25">
      <c r="A621" t="str">
        <f t="shared" si="27"/>
        <v>H222018Q4</v>
      </c>
      <c r="B621" t="str">
        <f t="shared" si="28"/>
        <v>2018Q4</v>
      </c>
      <c r="C621" s="112" t="s">
        <v>59</v>
      </c>
      <c r="D621" s="112" t="s">
        <v>456</v>
      </c>
      <c r="E621" s="112" t="s">
        <v>464</v>
      </c>
      <c r="F621" s="113">
        <v>107.23</v>
      </c>
      <c r="G621" s="114">
        <v>5694</v>
      </c>
      <c r="H621" s="112" t="s">
        <v>106</v>
      </c>
      <c r="I621" s="82">
        <f t="shared" si="29"/>
        <v>18.832103969090273</v>
      </c>
    </row>
    <row r="622" spans="1:9" x14ac:dyDescent="0.25">
      <c r="A622" t="str">
        <f t="shared" si="27"/>
        <v>H222019Q1</v>
      </c>
      <c r="B622" t="str">
        <f t="shared" si="28"/>
        <v>2019Q1</v>
      </c>
      <c r="C622" s="112" t="s">
        <v>59</v>
      </c>
      <c r="D622" s="112" t="s">
        <v>478</v>
      </c>
      <c r="E622" s="112" t="s">
        <v>479</v>
      </c>
      <c r="F622" s="113">
        <v>177.2</v>
      </c>
      <c r="G622" s="114">
        <v>7011</v>
      </c>
      <c r="H622" s="112" t="s">
        <v>106</v>
      </c>
      <c r="I622" s="82">
        <f t="shared" si="29"/>
        <v>25.274568535159037</v>
      </c>
    </row>
    <row r="623" spans="1:9" x14ac:dyDescent="0.25">
      <c r="A623" t="str">
        <f t="shared" si="27"/>
        <v>H222019Q2</v>
      </c>
      <c r="B623" t="str">
        <f t="shared" si="28"/>
        <v>2019Q2</v>
      </c>
      <c r="C623" s="112" t="s">
        <v>59</v>
      </c>
      <c r="D623" s="112" t="s">
        <v>478</v>
      </c>
      <c r="E623" s="112" t="s">
        <v>480</v>
      </c>
      <c r="F623" s="113">
        <v>105.75</v>
      </c>
      <c r="G623" s="114">
        <v>6468</v>
      </c>
      <c r="H623" s="112" t="s">
        <v>106</v>
      </c>
      <c r="I623" s="82">
        <f t="shared" si="29"/>
        <v>16.349721706864564</v>
      </c>
    </row>
    <row r="624" spans="1:9" x14ac:dyDescent="0.25">
      <c r="A624" t="str">
        <f t="shared" si="27"/>
        <v>H232008Q1</v>
      </c>
      <c r="B624" t="str">
        <f t="shared" si="28"/>
        <v>2008Q1</v>
      </c>
      <c r="C624" s="112" t="s">
        <v>60</v>
      </c>
      <c r="D624" s="112" t="s">
        <v>187</v>
      </c>
      <c r="E624" s="112" t="s">
        <v>479</v>
      </c>
      <c r="F624" s="113">
        <v>950.5</v>
      </c>
      <c r="G624" s="114">
        <v>44182</v>
      </c>
      <c r="H624" s="112" t="s">
        <v>120</v>
      </c>
      <c r="I624" s="82">
        <f t="shared" si="29"/>
        <v>21.513285953555748</v>
      </c>
    </row>
    <row r="625" spans="1:9" x14ac:dyDescent="0.25">
      <c r="A625" t="str">
        <f t="shared" si="27"/>
        <v>H232008Q2</v>
      </c>
      <c r="B625" t="str">
        <f t="shared" si="28"/>
        <v>2008Q2</v>
      </c>
      <c r="C625" s="112" t="s">
        <v>60</v>
      </c>
      <c r="D625" s="112" t="s">
        <v>187</v>
      </c>
      <c r="E625" s="112" t="s">
        <v>480</v>
      </c>
      <c r="F625" s="113">
        <v>1041.5</v>
      </c>
      <c r="G625" s="114">
        <v>42439</v>
      </c>
      <c r="H625" s="112" t="s">
        <v>120</v>
      </c>
      <c r="I625" s="82">
        <f t="shared" si="29"/>
        <v>24.54110605810693</v>
      </c>
    </row>
    <row r="626" spans="1:9" x14ac:dyDescent="0.25">
      <c r="A626" t="str">
        <f t="shared" si="27"/>
        <v>H232008Q3</v>
      </c>
      <c r="B626" t="str">
        <f t="shared" si="28"/>
        <v>2008Q3</v>
      </c>
      <c r="C626" s="112" t="s">
        <v>60</v>
      </c>
      <c r="D626" s="112" t="s">
        <v>187</v>
      </c>
      <c r="E626" s="112" t="s">
        <v>481</v>
      </c>
      <c r="F626" s="113">
        <v>1100.5</v>
      </c>
      <c r="G626" s="114">
        <v>42202</v>
      </c>
      <c r="H626" s="112" t="s">
        <v>120</v>
      </c>
      <c r="I626" s="82">
        <f t="shared" si="29"/>
        <v>26.076963177100609</v>
      </c>
    </row>
    <row r="627" spans="1:9" x14ac:dyDescent="0.25">
      <c r="A627" t="str">
        <f t="shared" si="27"/>
        <v>H232008Q4</v>
      </c>
      <c r="B627" t="str">
        <f t="shared" si="28"/>
        <v>2008Q4</v>
      </c>
      <c r="C627" s="112" t="s">
        <v>60</v>
      </c>
      <c r="D627" s="112" t="s">
        <v>187</v>
      </c>
      <c r="E627" s="112" t="s">
        <v>464</v>
      </c>
      <c r="F627" s="113">
        <v>1089.5</v>
      </c>
      <c r="G627" s="114">
        <v>41341</v>
      </c>
      <c r="H627" s="112" t="s">
        <v>120</v>
      </c>
      <c r="I627" s="82">
        <f t="shared" si="29"/>
        <v>26.353982729009942</v>
      </c>
    </row>
    <row r="628" spans="1:9" x14ac:dyDescent="0.25">
      <c r="A628" t="str">
        <f t="shared" si="27"/>
        <v>H232009Q1</v>
      </c>
      <c r="B628" t="str">
        <f t="shared" si="28"/>
        <v>2009Q1</v>
      </c>
      <c r="C628" s="112" t="s">
        <v>60</v>
      </c>
      <c r="D628" s="112" t="s">
        <v>119</v>
      </c>
      <c r="E628" s="112" t="s">
        <v>479</v>
      </c>
      <c r="F628" s="113">
        <v>1165.5</v>
      </c>
      <c r="G628" s="114">
        <v>41993</v>
      </c>
      <c r="H628" s="112" t="s">
        <v>106</v>
      </c>
      <c r="I628" s="82">
        <f t="shared" si="29"/>
        <v>27.754625770961827</v>
      </c>
    </row>
    <row r="629" spans="1:9" x14ac:dyDescent="0.25">
      <c r="A629" t="str">
        <f t="shared" si="27"/>
        <v>H232009Q2</v>
      </c>
      <c r="B629" t="str">
        <f t="shared" si="28"/>
        <v>2009Q2</v>
      </c>
      <c r="C629" s="112" t="s">
        <v>60</v>
      </c>
      <c r="D629" s="112" t="s">
        <v>119</v>
      </c>
      <c r="E629" s="112" t="s">
        <v>480</v>
      </c>
      <c r="F629" s="113">
        <v>1101.5</v>
      </c>
      <c r="G629" s="114">
        <v>41588</v>
      </c>
      <c r="H629" s="112" t="s">
        <v>106</v>
      </c>
      <c r="I629" s="82">
        <f t="shared" si="29"/>
        <v>26.486005578532268</v>
      </c>
    </row>
    <row r="630" spans="1:9" x14ac:dyDescent="0.25">
      <c r="A630" t="str">
        <f t="shared" si="27"/>
        <v>H232009Q3</v>
      </c>
      <c r="B630" t="str">
        <f t="shared" si="28"/>
        <v>2009Q3</v>
      </c>
      <c r="C630" s="112" t="s">
        <v>60</v>
      </c>
      <c r="D630" s="112" t="s">
        <v>119</v>
      </c>
      <c r="E630" s="112" t="s">
        <v>481</v>
      </c>
      <c r="F630" s="113">
        <v>2894</v>
      </c>
      <c r="G630" s="114">
        <v>40257</v>
      </c>
      <c r="H630" s="112" t="s">
        <v>120</v>
      </c>
      <c r="I630" s="82">
        <f t="shared" si="29"/>
        <v>71.888118836475641</v>
      </c>
    </row>
    <row r="631" spans="1:9" x14ac:dyDescent="0.25">
      <c r="A631" t="str">
        <f t="shared" si="27"/>
        <v>H232009Q4</v>
      </c>
      <c r="B631" t="str">
        <f t="shared" si="28"/>
        <v>2009Q4</v>
      </c>
      <c r="C631" s="112" t="s">
        <v>60</v>
      </c>
      <c r="D631" s="112" t="s">
        <v>119</v>
      </c>
      <c r="E631" s="112" t="s">
        <v>464</v>
      </c>
      <c r="F631" s="113">
        <v>2697</v>
      </c>
      <c r="G631" s="114">
        <v>40914</v>
      </c>
      <c r="H631" s="112" t="s">
        <v>120</v>
      </c>
      <c r="I631" s="82">
        <f t="shared" si="29"/>
        <v>65.918756415896752</v>
      </c>
    </row>
    <row r="632" spans="1:9" x14ac:dyDescent="0.25">
      <c r="A632" t="str">
        <f t="shared" si="27"/>
        <v>H232010Q1</v>
      </c>
      <c r="B632" t="str">
        <f t="shared" si="28"/>
        <v>2010Q1</v>
      </c>
      <c r="C632" s="112" t="s">
        <v>60</v>
      </c>
      <c r="D632" s="112" t="s">
        <v>121</v>
      </c>
      <c r="E632" s="112" t="s">
        <v>479</v>
      </c>
      <c r="F632" s="113">
        <v>1019</v>
      </c>
      <c r="G632" s="114">
        <v>41694</v>
      </c>
      <c r="H632" s="112" t="s">
        <v>106</v>
      </c>
      <c r="I632" s="82">
        <f t="shared" si="29"/>
        <v>24.439967381397803</v>
      </c>
    </row>
    <row r="633" spans="1:9" x14ac:dyDescent="0.25">
      <c r="A633" t="str">
        <f t="shared" si="27"/>
        <v>H232010Q2</v>
      </c>
      <c r="B633" t="str">
        <f t="shared" si="28"/>
        <v>2010Q2</v>
      </c>
      <c r="C633" s="112" t="s">
        <v>60</v>
      </c>
      <c r="D633" s="112" t="s">
        <v>121</v>
      </c>
      <c r="E633" s="112" t="s">
        <v>480</v>
      </c>
      <c r="F633" s="113">
        <v>993</v>
      </c>
      <c r="G633" s="114">
        <v>40789</v>
      </c>
      <c r="H633" s="112" t="s">
        <v>106</v>
      </c>
      <c r="I633" s="82">
        <f t="shared" si="29"/>
        <v>24.344798842825274</v>
      </c>
    </row>
    <row r="634" spans="1:9" x14ac:dyDescent="0.25">
      <c r="A634" t="str">
        <f t="shared" si="27"/>
        <v>H232010Q3</v>
      </c>
      <c r="B634" t="str">
        <f t="shared" si="28"/>
        <v>2010Q3</v>
      </c>
      <c r="C634" s="112" t="s">
        <v>60</v>
      </c>
      <c r="D634" s="112" t="s">
        <v>121</v>
      </c>
      <c r="E634" s="112" t="s">
        <v>481</v>
      </c>
      <c r="F634" s="113">
        <v>1008</v>
      </c>
      <c r="G634" s="114">
        <v>41087</v>
      </c>
      <c r="H634" s="112" t="s">
        <v>106</v>
      </c>
      <c r="I634" s="82">
        <f t="shared" si="29"/>
        <v>24.533307372161509</v>
      </c>
    </row>
    <row r="635" spans="1:9" x14ac:dyDescent="0.25">
      <c r="A635" t="str">
        <f t="shared" si="27"/>
        <v>H232010Q4</v>
      </c>
      <c r="B635" t="str">
        <f t="shared" si="28"/>
        <v>2010Q4</v>
      </c>
      <c r="C635" s="112" t="s">
        <v>60</v>
      </c>
      <c r="D635" s="112" t="s">
        <v>121</v>
      </c>
      <c r="E635" s="112" t="s">
        <v>464</v>
      </c>
      <c r="F635" s="113">
        <v>1117.5</v>
      </c>
      <c r="G635" s="114">
        <v>40915</v>
      </c>
      <c r="H635" s="112" t="s">
        <v>106</v>
      </c>
      <c r="I635" s="82">
        <f t="shared" si="29"/>
        <v>27.312721495783943</v>
      </c>
    </row>
    <row r="636" spans="1:9" x14ac:dyDescent="0.25">
      <c r="A636" t="str">
        <f t="shared" si="27"/>
        <v>H232012Q4</v>
      </c>
      <c r="B636" t="str">
        <f t="shared" si="28"/>
        <v>2012Q4</v>
      </c>
      <c r="C636" s="112" t="s">
        <v>60</v>
      </c>
      <c r="D636" s="112" t="s">
        <v>124</v>
      </c>
      <c r="E636" s="112" t="s">
        <v>464</v>
      </c>
      <c r="F636" s="113">
        <v>910</v>
      </c>
      <c r="G636" s="114">
        <v>39208</v>
      </c>
      <c r="H636" s="112" t="s">
        <v>106</v>
      </c>
      <c r="I636" s="82">
        <f t="shared" si="29"/>
        <v>23.209549071618039</v>
      </c>
    </row>
    <row r="637" spans="1:9" x14ac:dyDescent="0.25">
      <c r="A637" t="str">
        <f t="shared" si="27"/>
        <v>H232013Q1</v>
      </c>
      <c r="B637" t="str">
        <f t="shared" si="28"/>
        <v>2013Q1</v>
      </c>
      <c r="C637" s="112" t="s">
        <v>60</v>
      </c>
      <c r="D637" s="112" t="s">
        <v>125</v>
      </c>
      <c r="E637" s="112" t="s">
        <v>479</v>
      </c>
      <c r="F637" s="113">
        <v>1004</v>
      </c>
      <c r="G637" s="114">
        <v>41696</v>
      </c>
      <c r="H637" s="112" t="s">
        <v>106</v>
      </c>
      <c r="I637" s="82">
        <f t="shared" si="29"/>
        <v>24.079048349961628</v>
      </c>
    </row>
    <row r="638" spans="1:9" x14ac:dyDescent="0.25">
      <c r="A638" t="str">
        <f t="shared" si="27"/>
        <v>H232013Q2</v>
      </c>
      <c r="B638" t="str">
        <f t="shared" si="28"/>
        <v>2013Q2</v>
      </c>
      <c r="C638" s="112" t="s">
        <v>60</v>
      </c>
      <c r="D638" s="112" t="s">
        <v>125</v>
      </c>
      <c r="E638" s="112" t="s">
        <v>480</v>
      </c>
      <c r="F638" s="113">
        <v>787</v>
      </c>
      <c r="G638" s="114">
        <v>43627</v>
      </c>
      <c r="H638" s="112" t="s">
        <v>106</v>
      </c>
      <c r="I638" s="82">
        <f t="shared" si="29"/>
        <v>18.039287597130219</v>
      </c>
    </row>
    <row r="639" spans="1:9" x14ac:dyDescent="0.25">
      <c r="A639" t="str">
        <f t="shared" si="27"/>
        <v>H232013Q3</v>
      </c>
      <c r="B639" t="str">
        <f t="shared" si="28"/>
        <v>2013Q3</v>
      </c>
      <c r="C639" s="112" t="s">
        <v>60</v>
      </c>
      <c r="D639" s="112" t="s">
        <v>125</v>
      </c>
      <c r="E639" s="112" t="s">
        <v>481</v>
      </c>
      <c r="F639" s="113">
        <v>722</v>
      </c>
      <c r="G639" s="114">
        <v>44250</v>
      </c>
      <c r="H639" s="112" t="s">
        <v>106</v>
      </c>
      <c r="I639" s="82">
        <f t="shared" si="29"/>
        <v>16.316384180790962</v>
      </c>
    </row>
    <row r="640" spans="1:9" x14ac:dyDescent="0.25">
      <c r="A640" t="str">
        <f t="shared" si="27"/>
        <v>H232013Q4</v>
      </c>
      <c r="B640" t="str">
        <f t="shared" si="28"/>
        <v>2013Q4</v>
      </c>
      <c r="C640" s="112" t="s">
        <v>60</v>
      </c>
      <c r="D640" s="112" t="s">
        <v>125</v>
      </c>
      <c r="E640" s="112" t="s">
        <v>464</v>
      </c>
      <c r="F640" s="113">
        <v>695</v>
      </c>
      <c r="G640" s="114">
        <v>44435</v>
      </c>
      <c r="H640" s="112" t="s">
        <v>106</v>
      </c>
      <c r="I640" s="82">
        <f t="shared" si="29"/>
        <v>15.640823675030942</v>
      </c>
    </row>
    <row r="641" spans="1:9" x14ac:dyDescent="0.25">
      <c r="A641" t="str">
        <f t="shared" si="27"/>
        <v>H232014Q1</v>
      </c>
      <c r="B641" t="str">
        <f t="shared" si="28"/>
        <v>2014Q1</v>
      </c>
      <c r="C641" s="112" t="s">
        <v>60</v>
      </c>
      <c r="D641" s="112" t="s">
        <v>126</v>
      </c>
      <c r="E641" s="112" t="s">
        <v>479</v>
      </c>
      <c r="F641" s="113">
        <v>839.25</v>
      </c>
      <c r="G641" s="114">
        <v>47205</v>
      </c>
      <c r="H641" s="112" t="s">
        <v>106</v>
      </c>
      <c r="I641" s="82">
        <f t="shared" si="29"/>
        <v>17.778836987607246</v>
      </c>
    </row>
    <row r="642" spans="1:9" x14ac:dyDescent="0.25">
      <c r="A642" t="str">
        <f t="shared" si="27"/>
        <v>H232014Q2</v>
      </c>
      <c r="B642" t="str">
        <f t="shared" si="28"/>
        <v>2014Q2</v>
      </c>
      <c r="C642" s="112" t="s">
        <v>60</v>
      </c>
      <c r="D642" s="112" t="s">
        <v>126</v>
      </c>
      <c r="E642" s="112" t="s">
        <v>480</v>
      </c>
      <c r="F642" s="113">
        <v>920</v>
      </c>
      <c r="G642" s="114">
        <v>47632</v>
      </c>
      <c r="H642" s="112" t="s">
        <v>106</v>
      </c>
      <c r="I642" s="82">
        <f t="shared" si="29"/>
        <v>19.314746388982197</v>
      </c>
    </row>
    <row r="643" spans="1:9" x14ac:dyDescent="0.25">
      <c r="A643" t="str">
        <f t="shared" ref="A643:A706" si="30">C643&amp;D643&amp;"Q"&amp;E643</f>
        <v>H232014Q3</v>
      </c>
      <c r="B643" t="str">
        <f t="shared" ref="B643:B706" si="31">D643&amp;"Q"&amp;E643</f>
        <v>2014Q3</v>
      </c>
      <c r="C643" s="112" t="s">
        <v>60</v>
      </c>
      <c r="D643" s="112" t="s">
        <v>126</v>
      </c>
      <c r="E643" s="112" t="s">
        <v>481</v>
      </c>
      <c r="F643" s="113">
        <v>823</v>
      </c>
      <c r="G643" s="114">
        <v>47403</v>
      </c>
      <c r="H643" s="112" t="s">
        <v>106</v>
      </c>
      <c r="I643" s="82">
        <f t="shared" ref="I643:I706" si="32">F643/G643*1000</f>
        <v>17.361770352087419</v>
      </c>
    </row>
    <row r="644" spans="1:9" x14ac:dyDescent="0.25">
      <c r="A644" t="str">
        <f t="shared" si="30"/>
        <v>H232014Q4</v>
      </c>
      <c r="B644" t="str">
        <f t="shared" si="31"/>
        <v>2014Q4</v>
      </c>
      <c r="C644" s="112" t="s">
        <v>60</v>
      </c>
      <c r="D644" s="112" t="s">
        <v>126</v>
      </c>
      <c r="E644" s="112" t="s">
        <v>464</v>
      </c>
      <c r="F644" s="113">
        <v>905</v>
      </c>
      <c r="G644" s="114">
        <v>48187</v>
      </c>
      <c r="H644" s="112" t="s">
        <v>106</v>
      </c>
      <c r="I644" s="82">
        <f t="shared" si="32"/>
        <v>18.7809990246332</v>
      </c>
    </row>
    <row r="645" spans="1:9" x14ac:dyDescent="0.25">
      <c r="A645" t="str">
        <f t="shared" si="30"/>
        <v>H232015Q1</v>
      </c>
      <c r="B645" t="str">
        <f t="shared" si="31"/>
        <v>2015Q1</v>
      </c>
      <c r="C645" s="112" t="s">
        <v>60</v>
      </c>
      <c r="D645" s="112" t="s">
        <v>127</v>
      </c>
      <c r="E645" s="112" t="s">
        <v>479</v>
      </c>
      <c r="F645" s="113">
        <v>207</v>
      </c>
      <c r="G645" s="114">
        <v>50567</v>
      </c>
      <c r="H645" s="112" t="s">
        <v>106</v>
      </c>
      <c r="I645" s="82">
        <f t="shared" si="32"/>
        <v>4.093578816224019</v>
      </c>
    </row>
    <row r="646" spans="1:9" x14ac:dyDescent="0.25">
      <c r="A646" t="str">
        <f t="shared" si="30"/>
        <v>H232015Q2</v>
      </c>
      <c r="B646" t="str">
        <f t="shared" si="31"/>
        <v>2015Q2</v>
      </c>
      <c r="C646" s="112" t="s">
        <v>60</v>
      </c>
      <c r="D646" s="112" t="s">
        <v>127</v>
      </c>
      <c r="E646" s="112" t="s">
        <v>480</v>
      </c>
      <c r="F646" s="113">
        <v>937</v>
      </c>
      <c r="G646" s="114">
        <v>49221</v>
      </c>
      <c r="H646" s="112" t="s">
        <v>106</v>
      </c>
      <c r="I646" s="82">
        <f t="shared" si="32"/>
        <v>19.03659007334268</v>
      </c>
    </row>
    <row r="647" spans="1:9" x14ac:dyDescent="0.25">
      <c r="A647" t="str">
        <f t="shared" si="30"/>
        <v>H232015Q3</v>
      </c>
      <c r="B647" t="str">
        <f t="shared" si="31"/>
        <v>2015Q3</v>
      </c>
      <c r="C647" s="112" t="s">
        <v>60</v>
      </c>
      <c r="D647" s="112" t="s">
        <v>127</v>
      </c>
      <c r="E647" s="112" t="s">
        <v>481</v>
      </c>
      <c r="F647" s="113">
        <v>982</v>
      </c>
      <c r="G647" s="114">
        <v>47409</v>
      </c>
      <c r="H647" s="112" t="s">
        <v>106</v>
      </c>
      <c r="I647" s="82">
        <f t="shared" si="32"/>
        <v>20.713366660338753</v>
      </c>
    </row>
    <row r="648" spans="1:9" x14ac:dyDescent="0.25">
      <c r="A648" t="str">
        <f t="shared" si="30"/>
        <v>H232015Q4</v>
      </c>
      <c r="B648" t="str">
        <f t="shared" si="31"/>
        <v>2015Q4</v>
      </c>
      <c r="C648" s="112" t="s">
        <v>60</v>
      </c>
      <c r="D648" s="112" t="s">
        <v>127</v>
      </c>
      <c r="E648" s="112" t="s">
        <v>464</v>
      </c>
      <c r="F648" s="113">
        <v>1056</v>
      </c>
      <c r="G648" s="114">
        <v>47949</v>
      </c>
      <c r="H648" s="112" t="s">
        <v>106</v>
      </c>
      <c r="I648" s="82">
        <f t="shared" si="32"/>
        <v>22.023399862353749</v>
      </c>
    </row>
    <row r="649" spans="1:9" x14ac:dyDescent="0.25">
      <c r="A649" t="str">
        <f t="shared" si="30"/>
        <v>H232016Q1</v>
      </c>
      <c r="B649" t="str">
        <f t="shared" si="31"/>
        <v>2016Q1</v>
      </c>
      <c r="C649" s="112" t="s">
        <v>60</v>
      </c>
      <c r="D649" s="112" t="s">
        <v>428</v>
      </c>
      <c r="E649" s="112" t="s">
        <v>479</v>
      </c>
      <c r="F649" s="113">
        <v>1015</v>
      </c>
      <c r="G649" s="114">
        <v>50436</v>
      </c>
      <c r="H649" s="112" t="s">
        <v>106</v>
      </c>
      <c r="I649" s="82">
        <f t="shared" si="32"/>
        <v>20.124514235863273</v>
      </c>
    </row>
    <row r="650" spans="1:9" x14ac:dyDescent="0.25">
      <c r="A650" t="str">
        <f t="shared" si="30"/>
        <v>H232016Q2</v>
      </c>
      <c r="B650" t="str">
        <f t="shared" si="31"/>
        <v>2016Q2</v>
      </c>
      <c r="C650" s="112" t="s">
        <v>60</v>
      </c>
      <c r="D650" s="112" t="s">
        <v>428</v>
      </c>
      <c r="E650" s="112" t="s">
        <v>480</v>
      </c>
      <c r="F650" s="113">
        <v>1061</v>
      </c>
      <c r="G650" s="114">
        <v>47904</v>
      </c>
      <c r="H650" s="112" t="s">
        <v>106</v>
      </c>
      <c r="I650" s="82">
        <f t="shared" si="32"/>
        <v>22.148463593854377</v>
      </c>
    </row>
    <row r="651" spans="1:9" x14ac:dyDescent="0.25">
      <c r="A651" t="str">
        <f t="shared" si="30"/>
        <v>H232016Q3</v>
      </c>
      <c r="B651" t="str">
        <f t="shared" si="31"/>
        <v>2016Q3</v>
      </c>
      <c r="C651" s="112" t="s">
        <v>60</v>
      </c>
      <c r="D651" s="112" t="s">
        <v>428</v>
      </c>
      <c r="E651" s="112" t="s">
        <v>481</v>
      </c>
      <c r="F651" s="113">
        <v>1112</v>
      </c>
      <c r="G651" s="114">
        <v>46679</v>
      </c>
      <c r="H651" s="112" t="s">
        <v>106</v>
      </c>
      <c r="I651" s="82">
        <f t="shared" si="32"/>
        <v>23.822275541464041</v>
      </c>
    </row>
    <row r="652" spans="1:9" x14ac:dyDescent="0.25">
      <c r="A652" t="str">
        <f t="shared" si="30"/>
        <v>H232016Q4</v>
      </c>
      <c r="B652" t="str">
        <f t="shared" si="31"/>
        <v>2016Q4</v>
      </c>
      <c r="C652" s="112" t="s">
        <v>60</v>
      </c>
      <c r="D652" s="112" t="s">
        <v>428</v>
      </c>
      <c r="E652" s="112" t="s">
        <v>464</v>
      </c>
      <c r="F652" s="113">
        <v>1021</v>
      </c>
      <c r="G652" s="114">
        <v>47180</v>
      </c>
      <c r="H652" s="112" t="s">
        <v>106</v>
      </c>
      <c r="I652" s="82">
        <f t="shared" si="32"/>
        <v>21.640525646460365</v>
      </c>
    </row>
    <row r="653" spans="1:9" x14ac:dyDescent="0.25">
      <c r="A653" t="str">
        <f t="shared" si="30"/>
        <v>H232017Q1</v>
      </c>
      <c r="B653" t="str">
        <f t="shared" si="31"/>
        <v>2017Q1</v>
      </c>
      <c r="C653" s="112" t="s">
        <v>60</v>
      </c>
      <c r="D653" s="112" t="s">
        <v>447</v>
      </c>
      <c r="E653" s="112" t="s">
        <v>479</v>
      </c>
      <c r="F653" s="113">
        <v>947</v>
      </c>
      <c r="G653" s="114">
        <v>47488</v>
      </c>
      <c r="H653" s="112" t="s">
        <v>106</v>
      </c>
      <c r="I653" s="82">
        <f t="shared" si="32"/>
        <v>19.941880053908356</v>
      </c>
    </row>
    <row r="654" spans="1:9" x14ac:dyDescent="0.25">
      <c r="A654" t="str">
        <f t="shared" si="30"/>
        <v>H232017Q2</v>
      </c>
      <c r="B654" t="str">
        <f t="shared" si="31"/>
        <v>2017Q2</v>
      </c>
      <c r="C654" s="112" t="s">
        <v>60</v>
      </c>
      <c r="D654" s="112" t="s">
        <v>447</v>
      </c>
      <c r="E654" s="112" t="s">
        <v>480</v>
      </c>
      <c r="F654" s="113">
        <v>1069</v>
      </c>
      <c r="G654" s="114">
        <v>46179</v>
      </c>
      <c r="H654" s="112" t="s">
        <v>106</v>
      </c>
      <c r="I654" s="82">
        <f t="shared" si="32"/>
        <v>23.14905043418004</v>
      </c>
    </row>
    <row r="655" spans="1:9" x14ac:dyDescent="0.25">
      <c r="A655" t="str">
        <f t="shared" si="30"/>
        <v>H232017Q3</v>
      </c>
      <c r="B655" t="str">
        <f t="shared" si="31"/>
        <v>2017Q3</v>
      </c>
      <c r="C655" s="112" t="s">
        <v>60</v>
      </c>
      <c r="D655" s="112" t="s">
        <v>447</v>
      </c>
      <c r="E655" s="112" t="s">
        <v>481</v>
      </c>
      <c r="F655" s="113">
        <v>1106</v>
      </c>
      <c r="G655" s="114">
        <v>46884</v>
      </c>
      <c r="H655" s="112" t="s">
        <v>106</v>
      </c>
      <c r="I655" s="82">
        <f t="shared" si="32"/>
        <v>23.59013736029349</v>
      </c>
    </row>
    <row r="656" spans="1:9" x14ac:dyDescent="0.25">
      <c r="A656" t="str">
        <f t="shared" si="30"/>
        <v>H232017Q4</v>
      </c>
      <c r="B656" t="str">
        <f t="shared" si="31"/>
        <v>2017Q4</v>
      </c>
      <c r="C656" s="112" t="s">
        <v>60</v>
      </c>
      <c r="D656" s="112" t="s">
        <v>447</v>
      </c>
      <c r="E656" s="112" t="s">
        <v>464</v>
      </c>
      <c r="F656" s="113">
        <v>1037</v>
      </c>
      <c r="G656" s="114">
        <v>48999</v>
      </c>
      <c r="H656" s="112" t="s">
        <v>106</v>
      </c>
      <c r="I656" s="82">
        <f t="shared" si="32"/>
        <v>21.163697218310578</v>
      </c>
    </row>
    <row r="657" spans="1:9" x14ac:dyDescent="0.25">
      <c r="A657" t="str">
        <f t="shared" si="30"/>
        <v>H242008Q1</v>
      </c>
      <c r="B657" t="str">
        <f t="shared" si="31"/>
        <v>2008Q1</v>
      </c>
      <c r="C657" s="112" t="s">
        <v>61</v>
      </c>
      <c r="D657" s="112" t="s">
        <v>187</v>
      </c>
      <c r="E657" s="112" t="s">
        <v>479</v>
      </c>
      <c r="F657" s="113">
        <v>830.5</v>
      </c>
      <c r="G657" s="114">
        <v>47668</v>
      </c>
      <c r="H657" s="112" t="s">
        <v>120</v>
      </c>
      <c r="I657" s="82">
        <f t="shared" si="32"/>
        <v>17.422589577913904</v>
      </c>
    </row>
    <row r="658" spans="1:9" x14ac:dyDescent="0.25">
      <c r="A658" t="str">
        <f t="shared" si="30"/>
        <v>H242008Q2</v>
      </c>
      <c r="B658" t="str">
        <f t="shared" si="31"/>
        <v>2008Q2</v>
      </c>
      <c r="C658" s="112" t="s">
        <v>61</v>
      </c>
      <c r="D658" s="112" t="s">
        <v>187</v>
      </c>
      <c r="E658" s="112" t="s">
        <v>480</v>
      </c>
      <c r="F658" s="113">
        <v>935</v>
      </c>
      <c r="G658" s="114">
        <v>47257</v>
      </c>
      <c r="H658" s="112" t="s">
        <v>120</v>
      </c>
      <c r="I658" s="82">
        <f t="shared" si="32"/>
        <v>19.785428613750344</v>
      </c>
    </row>
    <row r="659" spans="1:9" x14ac:dyDescent="0.25">
      <c r="A659" t="str">
        <f t="shared" si="30"/>
        <v>H242008Q3</v>
      </c>
      <c r="B659" t="str">
        <f t="shared" si="31"/>
        <v>2008Q3</v>
      </c>
      <c r="C659" s="112" t="s">
        <v>61</v>
      </c>
      <c r="D659" s="112" t="s">
        <v>187</v>
      </c>
      <c r="E659" s="112" t="s">
        <v>481</v>
      </c>
      <c r="F659" s="113">
        <v>1002.1999999999999</v>
      </c>
      <c r="G659" s="114">
        <v>47549</v>
      </c>
      <c r="H659" s="112" t="s">
        <v>120</v>
      </c>
      <c r="I659" s="82">
        <f t="shared" si="32"/>
        <v>21.077204567919409</v>
      </c>
    </row>
    <row r="660" spans="1:9" x14ac:dyDescent="0.25">
      <c r="A660" t="str">
        <f t="shared" si="30"/>
        <v>H242008Q4</v>
      </c>
      <c r="B660" t="str">
        <f t="shared" si="31"/>
        <v>2008Q4</v>
      </c>
      <c r="C660" s="112" t="s">
        <v>61</v>
      </c>
      <c r="D660" s="112" t="s">
        <v>187</v>
      </c>
      <c r="E660" s="112" t="s">
        <v>464</v>
      </c>
      <c r="F660" s="113">
        <v>1007.61</v>
      </c>
      <c r="G660" s="114">
        <v>49194</v>
      </c>
      <c r="H660" s="112" t="s">
        <v>120</v>
      </c>
      <c r="I660" s="82">
        <f t="shared" si="32"/>
        <v>20.482375899499939</v>
      </c>
    </row>
    <row r="661" spans="1:9" x14ac:dyDescent="0.25">
      <c r="A661" t="str">
        <f t="shared" si="30"/>
        <v>H242009Q1</v>
      </c>
      <c r="B661" t="str">
        <f t="shared" si="31"/>
        <v>2009Q1</v>
      </c>
      <c r="C661" s="112" t="s">
        <v>61</v>
      </c>
      <c r="D661" s="112" t="s">
        <v>119</v>
      </c>
      <c r="E661" s="112" t="s">
        <v>479</v>
      </c>
      <c r="F661" s="113">
        <v>921.03</v>
      </c>
      <c r="G661" s="114">
        <v>49139</v>
      </c>
      <c r="H661" s="112" t="s">
        <v>106</v>
      </c>
      <c r="I661" s="82">
        <f t="shared" si="32"/>
        <v>18.74336067075032</v>
      </c>
    </row>
    <row r="662" spans="1:9" x14ac:dyDescent="0.25">
      <c r="A662" t="str">
        <f t="shared" si="30"/>
        <v>H242009Q2</v>
      </c>
      <c r="B662" t="str">
        <f t="shared" si="31"/>
        <v>2009Q2</v>
      </c>
      <c r="C662" s="112" t="s">
        <v>61</v>
      </c>
      <c r="D662" s="112" t="s">
        <v>119</v>
      </c>
      <c r="E662" s="112" t="s">
        <v>480</v>
      </c>
      <c r="F662" s="113">
        <v>1233.3499999999999</v>
      </c>
      <c r="G662" s="114">
        <v>48124</v>
      </c>
      <c r="H662" s="112" t="s">
        <v>106</v>
      </c>
      <c r="I662" s="82">
        <f t="shared" si="32"/>
        <v>25.628584490067322</v>
      </c>
    </row>
    <row r="663" spans="1:9" x14ac:dyDescent="0.25">
      <c r="A663" t="str">
        <f t="shared" si="30"/>
        <v>H242009Q3</v>
      </c>
      <c r="B663" t="str">
        <f t="shared" si="31"/>
        <v>2009Q3</v>
      </c>
      <c r="C663" s="112" t="s">
        <v>61</v>
      </c>
      <c r="D663" s="112" t="s">
        <v>119</v>
      </c>
      <c r="E663" s="112" t="s">
        <v>481</v>
      </c>
      <c r="F663" s="113">
        <v>1556.28</v>
      </c>
      <c r="G663" s="114">
        <v>46593</v>
      </c>
      <c r="H663" s="112" t="s">
        <v>120</v>
      </c>
      <c r="I663" s="82">
        <f t="shared" si="32"/>
        <v>33.401583928916359</v>
      </c>
    </row>
    <row r="664" spans="1:9" x14ac:dyDescent="0.25">
      <c r="A664" t="str">
        <f t="shared" si="30"/>
        <v>H242009Q4</v>
      </c>
      <c r="B664" t="str">
        <f t="shared" si="31"/>
        <v>2009Q4</v>
      </c>
      <c r="C664" s="112" t="s">
        <v>61</v>
      </c>
      <c r="D664" s="112" t="s">
        <v>119</v>
      </c>
      <c r="E664" s="112" t="s">
        <v>464</v>
      </c>
      <c r="F664" s="113">
        <v>1697.4</v>
      </c>
      <c r="G664" s="114">
        <v>44791</v>
      </c>
      <c r="H664" s="112" t="s">
        <v>120</v>
      </c>
      <c r="I664" s="82">
        <f t="shared" si="32"/>
        <v>37.89600589404121</v>
      </c>
    </row>
    <row r="665" spans="1:9" x14ac:dyDescent="0.25">
      <c r="A665" t="str">
        <f t="shared" si="30"/>
        <v>H242010Q1</v>
      </c>
      <c r="B665" t="str">
        <f t="shared" si="31"/>
        <v>2010Q1</v>
      </c>
      <c r="C665" s="112" t="s">
        <v>61</v>
      </c>
      <c r="D665" s="112" t="s">
        <v>121</v>
      </c>
      <c r="E665" s="112" t="s">
        <v>479</v>
      </c>
      <c r="F665" s="113">
        <v>1189.8800000000001</v>
      </c>
      <c r="G665" s="114">
        <v>47816</v>
      </c>
      <c r="H665" s="112" t="s">
        <v>106</v>
      </c>
      <c r="I665" s="82">
        <f t="shared" si="32"/>
        <v>24.88455747030283</v>
      </c>
    </row>
    <row r="666" spans="1:9" x14ac:dyDescent="0.25">
      <c r="A666" t="str">
        <f t="shared" si="30"/>
        <v>H242010Q2</v>
      </c>
      <c r="B666" t="str">
        <f t="shared" si="31"/>
        <v>2010Q2</v>
      </c>
      <c r="C666" s="112" t="s">
        <v>61</v>
      </c>
      <c r="D666" s="112" t="s">
        <v>121</v>
      </c>
      <c r="E666" s="112" t="s">
        <v>480</v>
      </c>
      <c r="F666" s="113">
        <v>1226.6400000000001</v>
      </c>
      <c r="G666" s="114">
        <v>47330</v>
      </c>
      <c r="H666" s="112" t="s">
        <v>106</v>
      </c>
      <c r="I666" s="82">
        <f t="shared" si="32"/>
        <v>25.916754701035284</v>
      </c>
    </row>
    <row r="667" spans="1:9" x14ac:dyDescent="0.25">
      <c r="A667" t="str">
        <f t="shared" si="30"/>
        <v>H242010Q3</v>
      </c>
      <c r="B667" t="str">
        <f t="shared" si="31"/>
        <v>2010Q3</v>
      </c>
      <c r="C667" s="112" t="s">
        <v>61</v>
      </c>
      <c r="D667" s="112" t="s">
        <v>121</v>
      </c>
      <c r="E667" s="112" t="s">
        <v>481</v>
      </c>
      <c r="F667" s="113">
        <v>1260.76</v>
      </c>
      <c r="G667" s="114">
        <v>46235</v>
      </c>
      <c r="H667" s="112" t="s">
        <v>106</v>
      </c>
      <c r="I667" s="82">
        <f t="shared" si="32"/>
        <v>27.268519519844272</v>
      </c>
    </row>
    <row r="668" spans="1:9" x14ac:dyDescent="0.25">
      <c r="A668" t="str">
        <f t="shared" si="30"/>
        <v>H242010Q4</v>
      </c>
      <c r="B668" t="str">
        <f t="shared" si="31"/>
        <v>2010Q4</v>
      </c>
      <c r="C668" s="112" t="s">
        <v>61</v>
      </c>
      <c r="D668" s="112" t="s">
        <v>121</v>
      </c>
      <c r="E668" s="112" t="s">
        <v>464</v>
      </c>
      <c r="F668" s="113">
        <v>1208.32</v>
      </c>
      <c r="G668" s="114">
        <v>46321</v>
      </c>
      <c r="H668" s="112" t="s">
        <v>106</v>
      </c>
      <c r="I668" s="82">
        <f t="shared" si="32"/>
        <v>26.085792621057404</v>
      </c>
    </row>
    <row r="669" spans="1:9" x14ac:dyDescent="0.25">
      <c r="A669" t="str">
        <f t="shared" si="30"/>
        <v>H242011Q1</v>
      </c>
      <c r="B669" t="str">
        <f t="shared" si="31"/>
        <v>2011Q1</v>
      </c>
      <c r="C669" s="112" t="s">
        <v>61</v>
      </c>
      <c r="D669" s="112" t="s">
        <v>123</v>
      </c>
      <c r="E669" s="112" t="s">
        <v>479</v>
      </c>
      <c r="F669" s="113">
        <v>1623.54</v>
      </c>
      <c r="G669" s="114">
        <v>49002</v>
      </c>
      <c r="H669" s="112" t="s">
        <v>106</v>
      </c>
      <c r="I669" s="82">
        <f t="shared" si="32"/>
        <v>33.132117056446674</v>
      </c>
    </row>
    <row r="670" spans="1:9" x14ac:dyDescent="0.25">
      <c r="A670" t="str">
        <f t="shared" si="30"/>
        <v>H242011Q2</v>
      </c>
      <c r="B670" t="str">
        <f t="shared" si="31"/>
        <v>2011Q2</v>
      </c>
      <c r="C670" s="112" t="s">
        <v>61</v>
      </c>
      <c r="D670" s="112" t="s">
        <v>123</v>
      </c>
      <c r="E670" s="112" t="s">
        <v>480</v>
      </c>
      <c r="F670" s="113">
        <v>1794.58</v>
      </c>
      <c r="G670" s="114">
        <v>46531</v>
      </c>
      <c r="H670" s="112" t="s">
        <v>106</v>
      </c>
      <c r="I670" s="82">
        <f t="shared" si="32"/>
        <v>38.567406675119813</v>
      </c>
    </row>
    <row r="671" spans="1:9" x14ac:dyDescent="0.25">
      <c r="A671" t="str">
        <f t="shared" si="30"/>
        <v>H242011Q3</v>
      </c>
      <c r="B671" t="str">
        <f t="shared" si="31"/>
        <v>2011Q3</v>
      </c>
      <c r="C671" s="112" t="s">
        <v>61</v>
      </c>
      <c r="D671" s="112" t="s">
        <v>123</v>
      </c>
      <c r="E671" s="112" t="s">
        <v>481</v>
      </c>
      <c r="F671" s="113">
        <v>1196.4000000000001</v>
      </c>
      <c r="G671" s="114">
        <v>45151</v>
      </c>
      <c r="H671" s="112" t="s">
        <v>106</v>
      </c>
      <c r="I671" s="82">
        <f t="shared" si="32"/>
        <v>26.497751987774357</v>
      </c>
    </row>
    <row r="672" spans="1:9" x14ac:dyDescent="0.25">
      <c r="A672" t="str">
        <f t="shared" si="30"/>
        <v>H242011Q4</v>
      </c>
      <c r="B672" t="str">
        <f t="shared" si="31"/>
        <v>2011Q4</v>
      </c>
      <c r="C672" s="112" t="s">
        <v>61</v>
      </c>
      <c r="D672" s="112" t="s">
        <v>123</v>
      </c>
      <c r="E672" s="112" t="s">
        <v>464</v>
      </c>
      <c r="F672" s="113">
        <v>1268.2</v>
      </c>
      <c r="G672" s="114">
        <v>45194</v>
      </c>
      <c r="H672" s="112" t="s">
        <v>106</v>
      </c>
      <c r="I672" s="82">
        <f t="shared" si="32"/>
        <v>28.061247068194895</v>
      </c>
    </row>
    <row r="673" spans="1:9" x14ac:dyDescent="0.25">
      <c r="A673" t="str">
        <f t="shared" si="30"/>
        <v>H242012Q1</v>
      </c>
      <c r="B673" t="str">
        <f t="shared" si="31"/>
        <v>2012Q1</v>
      </c>
      <c r="C673" s="112" t="s">
        <v>61</v>
      </c>
      <c r="D673" s="112" t="s">
        <v>124</v>
      </c>
      <c r="E673" s="112" t="s">
        <v>479</v>
      </c>
      <c r="F673" s="113">
        <v>906.82</v>
      </c>
      <c r="G673" s="114">
        <v>45633</v>
      </c>
      <c r="H673" s="112" t="s">
        <v>106</v>
      </c>
      <c r="I673" s="82">
        <f t="shared" si="32"/>
        <v>19.872022439900949</v>
      </c>
    </row>
    <row r="674" spans="1:9" x14ac:dyDescent="0.25">
      <c r="A674" t="str">
        <f t="shared" si="30"/>
        <v>H242012Q2</v>
      </c>
      <c r="B674" t="str">
        <f t="shared" si="31"/>
        <v>2012Q2</v>
      </c>
      <c r="C674" s="112" t="s">
        <v>61</v>
      </c>
      <c r="D674" s="112" t="s">
        <v>124</v>
      </c>
      <c r="E674" s="112" t="s">
        <v>480</v>
      </c>
      <c r="F674" s="113">
        <v>974.8</v>
      </c>
      <c r="G674" s="114">
        <v>44363</v>
      </c>
      <c r="H674" s="112" t="s">
        <v>106</v>
      </c>
      <c r="I674" s="82">
        <f t="shared" si="32"/>
        <v>21.973266009963258</v>
      </c>
    </row>
    <row r="675" spans="1:9" x14ac:dyDescent="0.25">
      <c r="A675" t="str">
        <f t="shared" si="30"/>
        <v>H242012Q3</v>
      </c>
      <c r="B675" t="str">
        <f t="shared" si="31"/>
        <v>2012Q3</v>
      </c>
      <c r="C675" s="112" t="s">
        <v>61</v>
      </c>
      <c r="D675" s="112" t="s">
        <v>124</v>
      </c>
      <c r="E675" s="112" t="s">
        <v>481</v>
      </c>
      <c r="F675" s="113">
        <v>1789.44</v>
      </c>
      <c r="G675" s="114">
        <v>41519</v>
      </c>
      <c r="H675" s="112" t="s">
        <v>106</v>
      </c>
      <c r="I675" s="82">
        <f t="shared" si="32"/>
        <v>43.099303933139041</v>
      </c>
    </row>
    <row r="676" spans="1:9" x14ac:dyDescent="0.25">
      <c r="A676" t="str">
        <f t="shared" si="30"/>
        <v>H242012Q4</v>
      </c>
      <c r="B676" t="str">
        <f t="shared" si="31"/>
        <v>2012Q4</v>
      </c>
      <c r="C676" s="112" t="s">
        <v>61</v>
      </c>
      <c r="D676" s="112" t="s">
        <v>124</v>
      </c>
      <c r="E676" s="112" t="s">
        <v>464</v>
      </c>
      <c r="F676" s="113">
        <v>1125.7</v>
      </c>
      <c r="G676" s="114">
        <v>42414</v>
      </c>
      <c r="H676" s="112" t="s">
        <v>106</v>
      </c>
      <c r="I676" s="82">
        <f t="shared" si="32"/>
        <v>26.540764841797522</v>
      </c>
    </row>
    <row r="677" spans="1:9" x14ac:dyDescent="0.25">
      <c r="A677" t="str">
        <f t="shared" si="30"/>
        <v>H242013Q1</v>
      </c>
      <c r="B677" t="str">
        <f t="shared" si="31"/>
        <v>2013Q1</v>
      </c>
      <c r="C677" s="112" t="s">
        <v>61</v>
      </c>
      <c r="D677" s="112" t="s">
        <v>125</v>
      </c>
      <c r="E677" s="112" t="s">
        <v>479</v>
      </c>
      <c r="F677" s="113">
        <v>1136.17</v>
      </c>
      <c r="G677" s="114">
        <v>43663</v>
      </c>
      <c r="H677" s="112" t="s">
        <v>106</v>
      </c>
      <c r="I677" s="82">
        <f t="shared" si="32"/>
        <v>26.021345303804139</v>
      </c>
    </row>
    <row r="678" spans="1:9" x14ac:dyDescent="0.25">
      <c r="A678" t="str">
        <f t="shared" si="30"/>
        <v>H242013Q2</v>
      </c>
      <c r="B678" t="str">
        <f t="shared" si="31"/>
        <v>2013Q2</v>
      </c>
      <c r="C678" s="112" t="s">
        <v>61</v>
      </c>
      <c r="D678" s="112" t="s">
        <v>125</v>
      </c>
      <c r="E678" s="112" t="s">
        <v>480</v>
      </c>
      <c r="F678" s="113">
        <v>962.26</v>
      </c>
      <c r="G678" s="114">
        <v>45300</v>
      </c>
      <c r="H678" s="112" t="s">
        <v>106</v>
      </c>
      <c r="I678" s="82">
        <f t="shared" si="32"/>
        <v>21.241942604856511</v>
      </c>
    </row>
    <row r="679" spans="1:9" x14ac:dyDescent="0.25">
      <c r="A679" t="str">
        <f t="shared" si="30"/>
        <v>H242013Q3</v>
      </c>
      <c r="B679" t="str">
        <f t="shared" si="31"/>
        <v>2013Q3</v>
      </c>
      <c r="C679" s="112" t="s">
        <v>61</v>
      </c>
      <c r="D679" s="112" t="s">
        <v>125</v>
      </c>
      <c r="E679" s="112" t="s">
        <v>481</v>
      </c>
      <c r="F679" s="113">
        <v>1221.67</v>
      </c>
      <c r="G679" s="114">
        <v>44187</v>
      </c>
      <c r="H679" s="112" t="s">
        <v>106</v>
      </c>
      <c r="I679" s="82">
        <f t="shared" si="32"/>
        <v>27.64772444384095</v>
      </c>
    </row>
    <row r="680" spans="1:9" x14ac:dyDescent="0.25">
      <c r="A680" t="str">
        <f t="shared" si="30"/>
        <v>H242013Q4</v>
      </c>
      <c r="B680" t="str">
        <f t="shared" si="31"/>
        <v>2013Q4</v>
      </c>
      <c r="C680" s="112" t="s">
        <v>61</v>
      </c>
      <c r="D680" s="112" t="s">
        <v>125</v>
      </c>
      <c r="E680" s="112" t="s">
        <v>464</v>
      </c>
      <c r="F680" s="113">
        <v>1070.08</v>
      </c>
      <c r="G680" s="114">
        <v>44217</v>
      </c>
      <c r="H680" s="112" t="s">
        <v>106</v>
      </c>
      <c r="I680" s="82">
        <f t="shared" si="32"/>
        <v>24.200646810050433</v>
      </c>
    </row>
    <row r="681" spans="1:9" x14ac:dyDescent="0.25">
      <c r="A681" t="str">
        <f t="shared" si="30"/>
        <v>H242014Q1</v>
      </c>
      <c r="B681" t="str">
        <f t="shared" si="31"/>
        <v>2014Q1</v>
      </c>
      <c r="C681" s="112" t="s">
        <v>61</v>
      </c>
      <c r="D681" s="112" t="s">
        <v>126</v>
      </c>
      <c r="E681" s="112" t="s">
        <v>479</v>
      </c>
      <c r="F681" s="113">
        <v>1251.68</v>
      </c>
      <c r="G681" s="114">
        <v>45712</v>
      </c>
      <c r="H681" s="112" t="s">
        <v>106</v>
      </c>
      <c r="I681" s="82">
        <f t="shared" si="32"/>
        <v>27.381869093454675</v>
      </c>
    </row>
    <row r="682" spans="1:9" x14ac:dyDescent="0.25">
      <c r="A682" t="str">
        <f t="shared" si="30"/>
        <v>H242014Q2</v>
      </c>
      <c r="B682" t="str">
        <f t="shared" si="31"/>
        <v>2014Q2</v>
      </c>
      <c r="C682" s="112" t="s">
        <v>61</v>
      </c>
      <c r="D682" s="112" t="s">
        <v>126</v>
      </c>
      <c r="E682" s="112" t="s">
        <v>480</v>
      </c>
      <c r="F682" s="113">
        <v>933.06</v>
      </c>
      <c r="G682" s="114">
        <v>44980</v>
      </c>
      <c r="H682" s="112" t="s">
        <v>106</v>
      </c>
      <c r="I682" s="82">
        <f t="shared" si="32"/>
        <v>20.743886171631836</v>
      </c>
    </row>
    <row r="683" spans="1:9" x14ac:dyDescent="0.25">
      <c r="A683" t="str">
        <f t="shared" si="30"/>
        <v>H242014Q3</v>
      </c>
      <c r="B683" t="str">
        <f t="shared" si="31"/>
        <v>2014Q3</v>
      </c>
      <c r="C683" s="112" t="s">
        <v>61</v>
      </c>
      <c r="D683" s="112" t="s">
        <v>126</v>
      </c>
      <c r="E683" s="112" t="s">
        <v>481</v>
      </c>
      <c r="F683" s="113">
        <v>1532.04</v>
      </c>
      <c r="G683" s="114">
        <v>43525</v>
      </c>
      <c r="H683" s="112" t="s">
        <v>106</v>
      </c>
      <c r="I683" s="82">
        <f t="shared" si="32"/>
        <v>35.199080987937968</v>
      </c>
    </row>
    <row r="684" spans="1:9" x14ac:dyDescent="0.25">
      <c r="A684" t="str">
        <f t="shared" si="30"/>
        <v>H242014Q4</v>
      </c>
      <c r="B684" t="str">
        <f t="shared" si="31"/>
        <v>2014Q4</v>
      </c>
      <c r="C684" s="112" t="s">
        <v>61</v>
      </c>
      <c r="D684" s="112" t="s">
        <v>126</v>
      </c>
      <c r="E684" s="112" t="s">
        <v>464</v>
      </c>
      <c r="F684" s="113">
        <v>1492.96</v>
      </c>
      <c r="G684" s="114">
        <v>44965</v>
      </c>
      <c r="H684" s="112" t="s">
        <v>106</v>
      </c>
      <c r="I684" s="82">
        <f t="shared" si="32"/>
        <v>33.202713221394418</v>
      </c>
    </row>
    <row r="685" spans="1:9" x14ac:dyDescent="0.25">
      <c r="A685" t="str">
        <f t="shared" si="30"/>
        <v>H242015Q1</v>
      </c>
      <c r="B685" t="str">
        <f t="shared" si="31"/>
        <v>2015Q1</v>
      </c>
      <c r="C685" s="112" t="s">
        <v>61</v>
      </c>
      <c r="D685" s="112" t="s">
        <v>127</v>
      </c>
      <c r="E685" s="112" t="s">
        <v>479</v>
      </c>
      <c r="F685" s="113">
        <v>1652.47</v>
      </c>
      <c r="G685" s="114">
        <v>45442</v>
      </c>
      <c r="H685" s="112" t="s">
        <v>106</v>
      </c>
      <c r="I685" s="82">
        <f t="shared" si="32"/>
        <v>36.364376567932752</v>
      </c>
    </row>
    <row r="686" spans="1:9" x14ac:dyDescent="0.25">
      <c r="A686" t="str">
        <f t="shared" si="30"/>
        <v>H242015Q2</v>
      </c>
      <c r="B686" t="str">
        <f t="shared" si="31"/>
        <v>2015Q2</v>
      </c>
      <c r="C686" s="112" t="s">
        <v>61</v>
      </c>
      <c r="D686" s="112" t="s">
        <v>127</v>
      </c>
      <c r="E686" s="112" t="s">
        <v>480</v>
      </c>
      <c r="F686" s="113">
        <v>1652.38</v>
      </c>
      <c r="G686" s="114">
        <v>44954</v>
      </c>
      <c r="H686" s="112" t="s">
        <v>106</v>
      </c>
      <c r="I686" s="82">
        <f t="shared" si="32"/>
        <v>36.757129510165953</v>
      </c>
    </row>
    <row r="687" spans="1:9" x14ac:dyDescent="0.25">
      <c r="A687" t="str">
        <f t="shared" si="30"/>
        <v>H242015Q3</v>
      </c>
      <c r="B687" t="str">
        <f t="shared" si="31"/>
        <v>2015Q3</v>
      </c>
      <c r="C687" s="112" t="s">
        <v>61</v>
      </c>
      <c r="D687" s="112" t="s">
        <v>127</v>
      </c>
      <c r="E687" s="112" t="s">
        <v>481</v>
      </c>
      <c r="F687" s="113">
        <v>1236.48</v>
      </c>
      <c r="G687" s="114">
        <v>44840</v>
      </c>
      <c r="H687" s="112" t="s">
        <v>106</v>
      </c>
      <c r="I687" s="82">
        <f t="shared" si="32"/>
        <v>27.575379125780554</v>
      </c>
    </row>
    <row r="688" spans="1:9" x14ac:dyDescent="0.25">
      <c r="A688" t="str">
        <f t="shared" si="30"/>
        <v>H242015Q4</v>
      </c>
      <c r="B688" t="str">
        <f t="shared" si="31"/>
        <v>2015Q4</v>
      </c>
      <c r="C688" s="112" t="s">
        <v>61</v>
      </c>
      <c r="D688" s="112" t="s">
        <v>127</v>
      </c>
      <c r="E688" s="112" t="s">
        <v>464</v>
      </c>
      <c r="F688" s="113">
        <v>1772.73</v>
      </c>
      <c r="G688" s="114">
        <v>44762</v>
      </c>
      <c r="H688" s="112" t="s">
        <v>106</v>
      </c>
      <c r="I688" s="82">
        <f t="shared" si="32"/>
        <v>39.603458290514276</v>
      </c>
    </row>
    <row r="689" spans="1:9" x14ac:dyDescent="0.25">
      <c r="A689" t="str">
        <f t="shared" si="30"/>
        <v>H242016Q1</v>
      </c>
      <c r="B689" t="str">
        <f t="shared" si="31"/>
        <v>2016Q1</v>
      </c>
      <c r="C689" s="112" t="s">
        <v>61</v>
      </c>
      <c r="D689" s="112" t="s">
        <v>428</v>
      </c>
      <c r="E689" s="112" t="s">
        <v>479</v>
      </c>
      <c r="F689" s="113">
        <v>1399.98</v>
      </c>
      <c r="G689" s="114">
        <v>42804</v>
      </c>
      <c r="H689" s="112" t="s">
        <v>106</v>
      </c>
      <c r="I689" s="82">
        <f t="shared" si="32"/>
        <v>32.706756377908604</v>
      </c>
    </row>
    <row r="690" spans="1:9" x14ac:dyDescent="0.25">
      <c r="A690" t="str">
        <f t="shared" si="30"/>
        <v>H242016Q2</v>
      </c>
      <c r="B690" t="str">
        <f t="shared" si="31"/>
        <v>2016Q2</v>
      </c>
      <c r="C690" s="112" t="s">
        <v>61</v>
      </c>
      <c r="D690" s="112" t="s">
        <v>428</v>
      </c>
      <c r="E690" s="112" t="s">
        <v>480</v>
      </c>
      <c r="F690" s="113">
        <v>1080.81</v>
      </c>
      <c r="G690" s="114">
        <v>41339</v>
      </c>
      <c r="H690" s="112" t="s">
        <v>106</v>
      </c>
      <c r="I690" s="82">
        <f t="shared" si="32"/>
        <v>26.14504463097801</v>
      </c>
    </row>
    <row r="691" spans="1:9" x14ac:dyDescent="0.25">
      <c r="A691" t="str">
        <f t="shared" si="30"/>
        <v>H242016Q3</v>
      </c>
      <c r="B691" t="str">
        <f t="shared" si="31"/>
        <v>2016Q3</v>
      </c>
      <c r="C691" s="112" t="s">
        <v>61</v>
      </c>
      <c r="D691" s="112" t="s">
        <v>428</v>
      </c>
      <c r="E691" s="112" t="s">
        <v>481</v>
      </c>
      <c r="F691" s="113">
        <v>1701.96</v>
      </c>
      <c r="G691" s="114">
        <v>40653</v>
      </c>
      <c r="H691" s="112" t="s">
        <v>106</v>
      </c>
      <c r="I691" s="82">
        <f t="shared" si="32"/>
        <v>41.865544978230389</v>
      </c>
    </row>
    <row r="692" spans="1:9" x14ac:dyDescent="0.25">
      <c r="A692" t="str">
        <f t="shared" si="30"/>
        <v>H242016Q4</v>
      </c>
      <c r="B692" t="str">
        <f t="shared" si="31"/>
        <v>2016Q4</v>
      </c>
      <c r="C692" s="112" t="s">
        <v>61</v>
      </c>
      <c r="D692" s="112" t="s">
        <v>428</v>
      </c>
      <c r="E692" s="112" t="s">
        <v>464</v>
      </c>
      <c r="F692" s="113">
        <v>3309.39</v>
      </c>
      <c r="G692" s="114">
        <v>41909</v>
      </c>
      <c r="H692" s="112" t="s">
        <v>106</v>
      </c>
      <c r="I692" s="82">
        <f t="shared" si="32"/>
        <v>78.966093201937525</v>
      </c>
    </row>
    <row r="693" spans="1:9" x14ac:dyDescent="0.25">
      <c r="A693" t="str">
        <f t="shared" si="30"/>
        <v>H242017Q1</v>
      </c>
      <c r="B693" t="str">
        <f t="shared" si="31"/>
        <v>2017Q1</v>
      </c>
      <c r="C693" s="112" t="s">
        <v>61</v>
      </c>
      <c r="D693" s="112" t="s">
        <v>447</v>
      </c>
      <c r="E693" s="112" t="s">
        <v>479</v>
      </c>
      <c r="F693" s="113">
        <v>1793.37</v>
      </c>
      <c r="G693" s="114">
        <v>43637</v>
      </c>
      <c r="H693" s="112" t="s">
        <v>106</v>
      </c>
      <c r="I693" s="82">
        <f t="shared" si="32"/>
        <v>41.097463161995549</v>
      </c>
    </row>
    <row r="694" spans="1:9" x14ac:dyDescent="0.25">
      <c r="A694" t="str">
        <f t="shared" si="30"/>
        <v>H242017Q2</v>
      </c>
      <c r="B694" t="str">
        <f t="shared" si="31"/>
        <v>2017Q2</v>
      </c>
      <c r="C694" s="112" t="s">
        <v>61</v>
      </c>
      <c r="D694" s="112" t="s">
        <v>447</v>
      </c>
      <c r="E694" s="112" t="s">
        <v>480</v>
      </c>
      <c r="F694" s="113">
        <v>2024.76</v>
      </c>
      <c r="G694" s="114">
        <v>43242</v>
      </c>
      <c r="H694" s="112" t="s">
        <v>106</v>
      </c>
      <c r="I694" s="82">
        <f t="shared" si="32"/>
        <v>46.823921187734143</v>
      </c>
    </row>
    <row r="695" spans="1:9" x14ac:dyDescent="0.25">
      <c r="A695" t="str">
        <f t="shared" si="30"/>
        <v>H242017Q3</v>
      </c>
      <c r="B695" t="str">
        <f t="shared" si="31"/>
        <v>2017Q3</v>
      </c>
      <c r="C695" s="112" t="s">
        <v>61</v>
      </c>
      <c r="D695" s="112" t="s">
        <v>447</v>
      </c>
      <c r="E695" s="112" t="s">
        <v>481</v>
      </c>
      <c r="F695" s="113">
        <v>1687.68</v>
      </c>
      <c r="G695" s="114">
        <v>41613</v>
      </c>
      <c r="H695" s="112" t="s">
        <v>106</v>
      </c>
      <c r="I695" s="82">
        <f t="shared" si="32"/>
        <v>40.55655684521664</v>
      </c>
    </row>
    <row r="696" spans="1:9" x14ac:dyDescent="0.25">
      <c r="A696" t="str">
        <f t="shared" si="30"/>
        <v>H242017Q4</v>
      </c>
      <c r="B696" t="str">
        <f t="shared" si="31"/>
        <v>2017Q4</v>
      </c>
      <c r="C696" s="112" t="s">
        <v>61</v>
      </c>
      <c r="D696" s="112" t="s">
        <v>447</v>
      </c>
      <c r="E696" s="112" t="s">
        <v>464</v>
      </c>
      <c r="F696" s="113">
        <v>1751.04</v>
      </c>
      <c r="G696" s="114">
        <v>43205</v>
      </c>
      <c r="H696" s="112" t="s">
        <v>106</v>
      </c>
      <c r="I696" s="82">
        <f t="shared" si="32"/>
        <v>40.528642518227052</v>
      </c>
    </row>
    <row r="697" spans="1:9" x14ac:dyDescent="0.25">
      <c r="A697" t="str">
        <f t="shared" si="30"/>
        <v>H242018Q1</v>
      </c>
      <c r="B697" t="str">
        <f t="shared" si="31"/>
        <v>2018Q1</v>
      </c>
      <c r="C697" s="112" t="s">
        <v>61</v>
      </c>
      <c r="D697" s="112" t="s">
        <v>456</v>
      </c>
      <c r="E697" s="112" t="s">
        <v>479</v>
      </c>
      <c r="F697" s="113">
        <v>1701.65</v>
      </c>
      <c r="G697" s="114">
        <v>44935</v>
      </c>
      <c r="H697" s="112" t="s">
        <v>106</v>
      </c>
      <c r="I697" s="82">
        <f t="shared" si="32"/>
        <v>37.869144319572719</v>
      </c>
    </row>
    <row r="698" spans="1:9" x14ac:dyDescent="0.25">
      <c r="A698" t="str">
        <f t="shared" si="30"/>
        <v>H242018Q2</v>
      </c>
      <c r="B698" t="str">
        <f t="shared" si="31"/>
        <v>2018Q2</v>
      </c>
      <c r="C698" s="112" t="s">
        <v>61</v>
      </c>
      <c r="D698" s="112" t="s">
        <v>456</v>
      </c>
      <c r="E698" s="112" t="s">
        <v>480</v>
      </c>
      <c r="F698" s="113">
        <v>1907.17</v>
      </c>
      <c r="G698" s="114">
        <v>43976</v>
      </c>
      <c r="H698" s="112" t="s">
        <v>106</v>
      </c>
      <c r="I698" s="82">
        <f t="shared" si="32"/>
        <v>43.368428233581952</v>
      </c>
    </row>
    <row r="699" spans="1:9" x14ac:dyDescent="0.25">
      <c r="A699" t="str">
        <f t="shared" si="30"/>
        <v>H242018Q3</v>
      </c>
      <c r="B699" t="str">
        <f t="shared" si="31"/>
        <v>2018Q3</v>
      </c>
      <c r="C699" s="112" t="s">
        <v>61</v>
      </c>
      <c r="D699" s="112" t="s">
        <v>456</v>
      </c>
      <c r="E699" s="112" t="s">
        <v>481</v>
      </c>
      <c r="F699" s="113">
        <v>1529.94</v>
      </c>
      <c r="G699" s="114">
        <v>42113</v>
      </c>
      <c r="H699" s="112" t="s">
        <v>106</v>
      </c>
      <c r="I699" s="82">
        <f t="shared" si="32"/>
        <v>36.329399472846866</v>
      </c>
    </row>
    <row r="700" spans="1:9" x14ac:dyDescent="0.25">
      <c r="A700" t="str">
        <f t="shared" si="30"/>
        <v>H242018Q4</v>
      </c>
      <c r="B700" t="str">
        <f t="shared" si="31"/>
        <v>2018Q4</v>
      </c>
      <c r="C700" s="112" t="s">
        <v>61</v>
      </c>
      <c r="D700" s="112" t="s">
        <v>456</v>
      </c>
      <c r="E700" s="112" t="s">
        <v>464</v>
      </c>
      <c r="F700" s="113">
        <v>1988.8</v>
      </c>
      <c r="G700" s="114">
        <v>42706</v>
      </c>
      <c r="H700" s="112" t="s">
        <v>106</v>
      </c>
      <c r="I700" s="82">
        <f t="shared" si="32"/>
        <v>46.569568678874163</v>
      </c>
    </row>
    <row r="701" spans="1:9" x14ac:dyDescent="0.25">
      <c r="A701" t="str">
        <f t="shared" si="30"/>
        <v>H242019Q1</v>
      </c>
      <c r="B701" t="str">
        <f t="shared" si="31"/>
        <v>2019Q1</v>
      </c>
      <c r="C701" s="112" t="s">
        <v>61</v>
      </c>
      <c r="D701" s="112" t="s">
        <v>478</v>
      </c>
      <c r="E701" s="112" t="s">
        <v>479</v>
      </c>
      <c r="F701" s="113">
        <v>1817.82</v>
      </c>
      <c r="G701" s="114">
        <v>42676</v>
      </c>
      <c r="H701" s="112" t="s">
        <v>106</v>
      </c>
      <c r="I701" s="82">
        <f t="shared" si="32"/>
        <v>42.595838410347731</v>
      </c>
    </row>
    <row r="702" spans="1:9" x14ac:dyDescent="0.25">
      <c r="A702" t="str">
        <f t="shared" si="30"/>
        <v>H242019Q2</v>
      </c>
      <c r="B702" t="str">
        <f t="shared" si="31"/>
        <v>2019Q2</v>
      </c>
      <c r="C702" s="112" t="s">
        <v>61</v>
      </c>
      <c r="D702" s="112" t="s">
        <v>478</v>
      </c>
      <c r="E702" s="112" t="s">
        <v>480</v>
      </c>
      <c r="F702" s="113">
        <v>1924.8</v>
      </c>
      <c r="G702" s="114">
        <v>43858</v>
      </c>
      <c r="H702" s="112" t="s">
        <v>106</v>
      </c>
      <c r="I702" s="82">
        <f t="shared" si="32"/>
        <v>43.887090154589806</v>
      </c>
    </row>
    <row r="703" spans="1:9" x14ac:dyDescent="0.25">
      <c r="A703" t="str">
        <f t="shared" si="30"/>
        <v>H252008Q1</v>
      </c>
      <c r="B703" t="str">
        <f t="shared" si="31"/>
        <v>2008Q1</v>
      </c>
      <c r="C703" s="112" t="s">
        <v>62</v>
      </c>
      <c r="D703" s="112" t="s">
        <v>187</v>
      </c>
      <c r="E703" s="112" t="s">
        <v>479</v>
      </c>
      <c r="F703" s="113">
        <v>221.38</v>
      </c>
      <c r="G703" s="114">
        <v>8004</v>
      </c>
      <c r="H703" s="112" t="s">
        <v>120</v>
      </c>
      <c r="I703" s="82">
        <f t="shared" si="32"/>
        <v>27.658670664667664</v>
      </c>
    </row>
    <row r="704" spans="1:9" x14ac:dyDescent="0.25">
      <c r="A704" t="str">
        <f t="shared" si="30"/>
        <v>H252008Q2</v>
      </c>
      <c r="B704" t="str">
        <f t="shared" si="31"/>
        <v>2008Q2</v>
      </c>
      <c r="C704" s="112" t="s">
        <v>62</v>
      </c>
      <c r="D704" s="112" t="s">
        <v>187</v>
      </c>
      <c r="E704" s="112" t="s">
        <v>480</v>
      </c>
      <c r="F704" s="113">
        <v>215.76</v>
      </c>
      <c r="G704" s="114">
        <v>7738</v>
      </c>
      <c r="H704" s="112" t="s">
        <v>120</v>
      </c>
      <c r="I704" s="82">
        <f t="shared" si="32"/>
        <v>27.883173946756269</v>
      </c>
    </row>
    <row r="705" spans="1:9" x14ac:dyDescent="0.25">
      <c r="A705" t="str">
        <f t="shared" si="30"/>
        <v>H252008Q3</v>
      </c>
      <c r="B705" t="str">
        <f t="shared" si="31"/>
        <v>2008Q3</v>
      </c>
      <c r="C705" s="112" t="s">
        <v>62</v>
      </c>
      <c r="D705" s="112" t="s">
        <v>187</v>
      </c>
      <c r="E705" s="112" t="s">
        <v>481</v>
      </c>
      <c r="F705" s="113">
        <v>246.26</v>
      </c>
      <c r="G705" s="114">
        <v>6941</v>
      </c>
      <c r="H705" s="112" t="s">
        <v>120</v>
      </c>
      <c r="I705" s="82">
        <f t="shared" si="32"/>
        <v>35.479037602650912</v>
      </c>
    </row>
    <row r="706" spans="1:9" x14ac:dyDescent="0.25">
      <c r="A706" t="str">
        <f t="shared" si="30"/>
        <v>H252008Q4</v>
      </c>
      <c r="B706" t="str">
        <f t="shared" si="31"/>
        <v>2008Q4</v>
      </c>
      <c r="C706" s="112" t="s">
        <v>62</v>
      </c>
      <c r="D706" s="112" t="s">
        <v>187</v>
      </c>
      <c r="E706" s="112" t="s">
        <v>464</v>
      </c>
      <c r="F706" s="113">
        <v>168.26</v>
      </c>
      <c r="G706" s="114">
        <v>7859</v>
      </c>
      <c r="H706" s="112" t="s">
        <v>120</v>
      </c>
      <c r="I706" s="82">
        <f t="shared" si="32"/>
        <v>21.409848581244432</v>
      </c>
    </row>
    <row r="707" spans="1:9" x14ac:dyDescent="0.25">
      <c r="A707" t="str">
        <f t="shared" ref="A707:A770" si="33">C707&amp;D707&amp;"Q"&amp;E707</f>
        <v>H252009Q1</v>
      </c>
      <c r="B707" t="str">
        <f t="shared" ref="B707:B770" si="34">D707&amp;"Q"&amp;E707</f>
        <v>2009Q1</v>
      </c>
      <c r="C707" s="112" t="s">
        <v>62</v>
      </c>
      <c r="D707" s="112" t="s">
        <v>119</v>
      </c>
      <c r="E707" s="112" t="s">
        <v>479</v>
      </c>
      <c r="F707" s="113">
        <v>211.76</v>
      </c>
      <c r="G707" s="114">
        <v>8175</v>
      </c>
      <c r="H707" s="112" t="s">
        <v>106</v>
      </c>
      <c r="I707" s="82">
        <f t="shared" ref="I707:I770" si="35">F707/G707*1000</f>
        <v>25.903363914373088</v>
      </c>
    </row>
    <row r="708" spans="1:9" x14ac:dyDescent="0.25">
      <c r="A708" t="str">
        <f t="shared" si="33"/>
        <v>H252009Q2</v>
      </c>
      <c r="B708" t="str">
        <f t="shared" si="34"/>
        <v>2009Q2</v>
      </c>
      <c r="C708" s="112" t="s">
        <v>62</v>
      </c>
      <c r="D708" s="112" t="s">
        <v>119</v>
      </c>
      <c r="E708" s="112" t="s">
        <v>480</v>
      </c>
      <c r="F708" s="113">
        <v>249.98</v>
      </c>
      <c r="G708" s="114">
        <v>8103</v>
      </c>
      <c r="H708" s="112" t="s">
        <v>106</v>
      </c>
      <c r="I708" s="82">
        <f t="shared" si="35"/>
        <v>30.850302357151673</v>
      </c>
    </row>
    <row r="709" spans="1:9" x14ac:dyDescent="0.25">
      <c r="A709" t="str">
        <f t="shared" si="33"/>
        <v>H252009Q3</v>
      </c>
      <c r="B709" t="str">
        <f t="shared" si="34"/>
        <v>2009Q3</v>
      </c>
      <c r="C709" s="112" t="s">
        <v>62</v>
      </c>
      <c r="D709" s="112" t="s">
        <v>119</v>
      </c>
      <c r="E709" s="112" t="s">
        <v>481</v>
      </c>
      <c r="F709" s="113">
        <v>327.36</v>
      </c>
      <c r="G709" s="114">
        <v>7310</v>
      </c>
      <c r="H709" s="112" t="s">
        <v>135</v>
      </c>
      <c r="I709" s="82">
        <f t="shared" si="35"/>
        <v>44.782489740082077</v>
      </c>
    </row>
    <row r="710" spans="1:9" x14ac:dyDescent="0.25">
      <c r="A710" t="str">
        <f t="shared" si="33"/>
        <v>H252009Q4</v>
      </c>
      <c r="B710" t="str">
        <f t="shared" si="34"/>
        <v>2009Q4</v>
      </c>
      <c r="C710" s="112" t="s">
        <v>62</v>
      </c>
      <c r="D710" s="112" t="s">
        <v>119</v>
      </c>
      <c r="E710" s="112" t="s">
        <v>464</v>
      </c>
      <c r="F710" s="113">
        <v>248</v>
      </c>
      <c r="G710" s="114">
        <v>7365</v>
      </c>
      <c r="H710" s="112" t="s">
        <v>120</v>
      </c>
      <c r="I710" s="82">
        <f t="shared" si="35"/>
        <v>33.672776646300072</v>
      </c>
    </row>
    <row r="711" spans="1:9" x14ac:dyDescent="0.25">
      <c r="A711" t="str">
        <f t="shared" si="33"/>
        <v>H252010Q1</v>
      </c>
      <c r="B711" t="str">
        <f t="shared" si="34"/>
        <v>2010Q1</v>
      </c>
      <c r="C711" s="112" t="s">
        <v>62</v>
      </c>
      <c r="D711" s="112" t="s">
        <v>121</v>
      </c>
      <c r="E711" s="112" t="s">
        <v>479</v>
      </c>
      <c r="F711" s="113">
        <v>202.16</v>
      </c>
      <c r="G711" s="114">
        <v>8348</v>
      </c>
      <c r="H711" s="112" t="s">
        <v>106</v>
      </c>
      <c r="I711" s="82">
        <f t="shared" si="35"/>
        <v>24.216578821274556</v>
      </c>
    </row>
    <row r="712" spans="1:9" x14ac:dyDescent="0.25">
      <c r="A712" t="str">
        <f t="shared" si="33"/>
        <v>H252010Q2</v>
      </c>
      <c r="B712" t="str">
        <f t="shared" si="34"/>
        <v>2010Q2</v>
      </c>
      <c r="C712" s="112" t="s">
        <v>62</v>
      </c>
      <c r="D712" s="112" t="s">
        <v>121</v>
      </c>
      <c r="E712" s="112" t="s">
        <v>480</v>
      </c>
      <c r="F712" s="113">
        <v>293.83999999999997</v>
      </c>
      <c r="G712" s="114">
        <v>8163</v>
      </c>
      <c r="H712" s="112" t="s">
        <v>106</v>
      </c>
      <c r="I712" s="82">
        <f t="shared" si="35"/>
        <v>35.996569888521371</v>
      </c>
    </row>
    <row r="713" spans="1:9" x14ac:dyDescent="0.25">
      <c r="A713" t="str">
        <f t="shared" si="33"/>
        <v>H252010Q3</v>
      </c>
      <c r="B713" t="str">
        <f t="shared" si="34"/>
        <v>2010Q3</v>
      </c>
      <c r="C713" s="112" t="s">
        <v>62</v>
      </c>
      <c r="D713" s="112" t="s">
        <v>121</v>
      </c>
      <c r="E713" s="112" t="s">
        <v>481</v>
      </c>
      <c r="F713" s="113">
        <v>224.82</v>
      </c>
      <c r="G713" s="114">
        <v>7640</v>
      </c>
      <c r="H713" s="112" t="s">
        <v>106</v>
      </c>
      <c r="I713" s="82">
        <f t="shared" si="35"/>
        <v>29.426701570680628</v>
      </c>
    </row>
    <row r="714" spans="1:9" x14ac:dyDescent="0.25">
      <c r="A714" t="str">
        <f t="shared" si="33"/>
        <v>H252010Q4</v>
      </c>
      <c r="B714" t="str">
        <f t="shared" si="34"/>
        <v>2010Q4</v>
      </c>
      <c r="C714" s="112" t="s">
        <v>62</v>
      </c>
      <c r="D714" s="112" t="s">
        <v>121</v>
      </c>
      <c r="E714" s="112" t="s">
        <v>464</v>
      </c>
      <c r="F714" s="113">
        <v>249.58</v>
      </c>
      <c r="G714" s="114">
        <v>8018</v>
      </c>
      <c r="H714" s="112" t="s">
        <v>120</v>
      </c>
      <c r="I714" s="82">
        <f t="shared" si="35"/>
        <v>31.12746320778249</v>
      </c>
    </row>
    <row r="715" spans="1:9" x14ac:dyDescent="0.25">
      <c r="A715" t="str">
        <f t="shared" si="33"/>
        <v>H252011Q1</v>
      </c>
      <c r="B715" t="str">
        <f t="shared" si="34"/>
        <v>2011Q1</v>
      </c>
      <c r="C715" s="112" t="s">
        <v>62</v>
      </c>
      <c r="D715" s="112" t="s">
        <v>123</v>
      </c>
      <c r="E715" s="112" t="s">
        <v>479</v>
      </c>
      <c r="F715" s="113">
        <v>287.04000000000002</v>
      </c>
      <c r="G715" s="114">
        <v>8856</v>
      </c>
      <c r="H715" s="112" t="s">
        <v>120</v>
      </c>
      <c r="I715" s="82">
        <f t="shared" si="35"/>
        <v>32.411924119241192</v>
      </c>
    </row>
    <row r="716" spans="1:9" x14ac:dyDescent="0.25">
      <c r="A716" t="str">
        <f t="shared" si="33"/>
        <v>H252011Q2</v>
      </c>
      <c r="B716" t="str">
        <f t="shared" si="34"/>
        <v>2011Q2</v>
      </c>
      <c r="C716" s="112" t="s">
        <v>62</v>
      </c>
      <c r="D716" s="112" t="s">
        <v>123</v>
      </c>
      <c r="E716" s="112" t="s">
        <v>480</v>
      </c>
      <c r="F716" s="113">
        <v>322.32</v>
      </c>
      <c r="G716" s="114">
        <v>7291</v>
      </c>
      <c r="H716" s="112" t="s">
        <v>106</v>
      </c>
      <c r="I716" s="82">
        <f t="shared" si="35"/>
        <v>44.207927581950351</v>
      </c>
    </row>
    <row r="717" spans="1:9" x14ac:dyDescent="0.25">
      <c r="A717" t="str">
        <f t="shared" si="33"/>
        <v>H252011Q3</v>
      </c>
      <c r="B717" t="str">
        <f t="shared" si="34"/>
        <v>2011Q3</v>
      </c>
      <c r="C717" s="112" t="s">
        <v>62</v>
      </c>
      <c r="D717" s="112" t="s">
        <v>123</v>
      </c>
      <c r="E717" s="112" t="s">
        <v>481</v>
      </c>
      <c r="F717" s="113">
        <v>238.8</v>
      </c>
      <c r="G717" s="114">
        <v>6366</v>
      </c>
      <c r="H717" s="112" t="s">
        <v>120</v>
      </c>
      <c r="I717" s="82">
        <f t="shared" si="35"/>
        <v>37.511781338360045</v>
      </c>
    </row>
    <row r="718" spans="1:9" x14ac:dyDescent="0.25">
      <c r="A718" t="str">
        <f t="shared" si="33"/>
        <v>H252011Q4</v>
      </c>
      <c r="B718" t="str">
        <f t="shared" si="34"/>
        <v>2011Q4</v>
      </c>
      <c r="C718" s="112" t="s">
        <v>62</v>
      </c>
      <c r="D718" s="112" t="s">
        <v>123</v>
      </c>
      <c r="E718" s="112" t="s">
        <v>464</v>
      </c>
      <c r="F718" s="113">
        <v>222.1</v>
      </c>
      <c r="G718" s="114">
        <v>6642</v>
      </c>
      <c r="H718" s="112" t="s">
        <v>120</v>
      </c>
      <c r="I718" s="82">
        <f t="shared" si="35"/>
        <v>33.43872327612165</v>
      </c>
    </row>
    <row r="719" spans="1:9" x14ac:dyDescent="0.25">
      <c r="A719" t="str">
        <f t="shared" si="33"/>
        <v>H252012Q1</v>
      </c>
      <c r="B719" t="str">
        <f t="shared" si="34"/>
        <v>2012Q1</v>
      </c>
      <c r="C719" s="112" t="s">
        <v>62</v>
      </c>
      <c r="D719" s="112" t="s">
        <v>124</v>
      </c>
      <c r="E719" s="112" t="s">
        <v>479</v>
      </c>
      <c r="F719" s="113">
        <v>210.36</v>
      </c>
      <c r="G719" s="114">
        <v>6648</v>
      </c>
      <c r="H719" s="112" t="s">
        <v>106</v>
      </c>
      <c r="I719" s="82">
        <f t="shared" si="35"/>
        <v>31.642599277978341</v>
      </c>
    </row>
    <row r="720" spans="1:9" x14ac:dyDescent="0.25">
      <c r="A720" t="str">
        <f t="shared" si="33"/>
        <v>H252012Q2</v>
      </c>
      <c r="B720" t="str">
        <f t="shared" si="34"/>
        <v>2012Q2</v>
      </c>
      <c r="C720" s="112" t="s">
        <v>62</v>
      </c>
      <c r="D720" s="112" t="s">
        <v>124</v>
      </c>
      <c r="E720" s="112" t="s">
        <v>480</v>
      </c>
      <c r="F720" s="113">
        <v>292.7</v>
      </c>
      <c r="G720" s="114">
        <v>6356</v>
      </c>
      <c r="H720" s="112" t="s">
        <v>106</v>
      </c>
      <c r="I720" s="82">
        <f t="shared" si="35"/>
        <v>46.050975456261803</v>
      </c>
    </row>
    <row r="721" spans="1:9" x14ac:dyDescent="0.25">
      <c r="A721" t="str">
        <f t="shared" si="33"/>
        <v>H252012Q3</v>
      </c>
      <c r="B721" t="str">
        <f t="shared" si="34"/>
        <v>2012Q3</v>
      </c>
      <c r="C721" s="112" t="s">
        <v>62</v>
      </c>
      <c r="D721" s="112" t="s">
        <v>124</v>
      </c>
      <c r="E721" s="112" t="s">
        <v>481</v>
      </c>
      <c r="F721" s="113">
        <v>251.24</v>
      </c>
      <c r="G721" s="114">
        <v>6471</v>
      </c>
      <c r="H721" s="112" t="s">
        <v>106</v>
      </c>
      <c r="I721" s="82">
        <f t="shared" si="35"/>
        <v>38.825529284500078</v>
      </c>
    </row>
    <row r="722" spans="1:9" x14ac:dyDescent="0.25">
      <c r="A722" t="str">
        <f t="shared" si="33"/>
        <v>H252012Q4</v>
      </c>
      <c r="B722" t="str">
        <f t="shared" si="34"/>
        <v>2012Q4</v>
      </c>
      <c r="C722" s="112" t="s">
        <v>62</v>
      </c>
      <c r="D722" s="112" t="s">
        <v>124</v>
      </c>
      <c r="E722" s="112" t="s">
        <v>464</v>
      </c>
      <c r="F722" s="113">
        <v>298.39999999999998</v>
      </c>
      <c r="G722" s="114">
        <v>7377</v>
      </c>
      <c r="H722" s="112" t="s">
        <v>106</v>
      </c>
      <c r="I722" s="82">
        <f t="shared" si="35"/>
        <v>40.450047444760735</v>
      </c>
    </row>
    <row r="723" spans="1:9" x14ac:dyDescent="0.25">
      <c r="A723" t="str">
        <f t="shared" si="33"/>
        <v>H252013Q1</v>
      </c>
      <c r="B723" t="str">
        <f t="shared" si="34"/>
        <v>2013Q1</v>
      </c>
      <c r="C723" s="112" t="s">
        <v>62</v>
      </c>
      <c r="D723" s="112" t="s">
        <v>125</v>
      </c>
      <c r="E723" s="112" t="s">
        <v>479</v>
      </c>
      <c r="F723" s="113">
        <v>379.94</v>
      </c>
      <c r="G723" s="114">
        <v>7868</v>
      </c>
      <c r="H723" s="112" t="s">
        <v>106</v>
      </c>
      <c r="I723" s="82">
        <f t="shared" si="35"/>
        <v>48.289273004575492</v>
      </c>
    </row>
    <row r="724" spans="1:9" x14ac:dyDescent="0.25">
      <c r="A724" t="str">
        <f t="shared" si="33"/>
        <v>H252013Q2</v>
      </c>
      <c r="B724" t="str">
        <f t="shared" si="34"/>
        <v>2013Q2</v>
      </c>
      <c r="C724" s="112" t="s">
        <v>62</v>
      </c>
      <c r="D724" s="112" t="s">
        <v>125</v>
      </c>
      <c r="E724" s="112" t="s">
        <v>480</v>
      </c>
      <c r="F724" s="113">
        <v>347.34</v>
      </c>
      <c r="G724" s="114">
        <v>7193</v>
      </c>
      <c r="H724" s="112" t="s">
        <v>106</v>
      </c>
      <c r="I724" s="82">
        <f t="shared" si="35"/>
        <v>48.288613930209927</v>
      </c>
    </row>
    <row r="725" spans="1:9" x14ac:dyDescent="0.25">
      <c r="A725" t="str">
        <f t="shared" si="33"/>
        <v>H252013Q3</v>
      </c>
      <c r="B725" t="str">
        <f t="shared" si="34"/>
        <v>2013Q3</v>
      </c>
      <c r="C725" s="112" t="s">
        <v>62</v>
      </c>
      <c r="D725" s="112" t="s">
        <v>125</v>
      </c>
      <c r="E725" s="112" t="s">
        <v>481</v>
      </c>
      <c r="F725" s="113">
        <v>293.54000000000002</v>
      </c>
      <c r="G725" s="114">
        <v>7340</v>
      </c>
      <c r="H725" s="112" t="s">
        <v>106</v>
      </c>
      <c r="I725" s="82">
        <f t="shared" si="35"/>
        <v>39.991825613079023</v>
      </c>
    </row>
    <row r="726" spans="1:9" x14ac:dyDescent="0.25">
      <c r="A726" t="str">
        <f t="shared" si="33"/>
        <v>H252013Q4</v>
      </c>
      <c r="B726" t="str">
        <f t="shared" si="34"/>
        <v>2013Q4</v>
      </c>
      <c r="C726" s="112" t="s">
        <v>62</v>
      </c>
      <c r="D726" s="112" t="s">
        <v>125</v>
      </c>
      <c r="E726" s="112" t="s">
        <v>464</v>
      </c>
      <c r="F726" s="113">
        <v>382.48</v>
      </c>
      <c r="G726" s="114">
        <v>7298</v>
      </c>
      <c r="H726" s="112" t="s">
        <v>106</v>
      </c>
      <c r="I726" s="82">
        <f t="shared" si="35"/>
        <v>52.40887914497123</v>
      </c>
    </row>
    <row r="727" spans="1:9" x14ac:dyDescent="0.25">
      <c r="A727" t="str">
        <f t="shared" si="33"/>
        <v>H252014Q1</v>
      </c>
      <c r="B727" t="str">
        <f t="shared" si="34"/>
        <v>2014Q1</v>
      </c>
      <c r="C727" s="112" t="s">
        <v>62</v>
      </c>
      <c r="D727" s="112" t="s">
        <v>126</v>
      </c>
      <c r="E727" s="112" t="s">
        <v>479</v>
      </c>
      <c r="F727" s="113">
        <v>264.3</v>
      </c>
      <c r="G727" s="114">
        <v>7614</v>
      </c>
      <c r="H727" s="112" t="s">
        <v>106</v>
      </c>
      <c r="I727" s="82">
        <f t="shared" si="35"/>
        <v>34.7123719464145</v>
      </c>
    </row>
    <row r="728" spans="1:9" x14ac:dyDescent="0.25">
      <c r="A728" t="str">
        <f t="shared" si="33"/>
        <v>H252014Q2</v>
      </c>
      <c r="B728" t="str">
        <f t="shared" si="34"/>
        <v>2014Q2</v>
      </c>
      <c r="C728" s="112" t="s">
        <v>62</v>
      </c>
      <c r="D728" s="112" t="s">
        <v>126</v>
      </c>
      <c r="E728" s="112" t="s">
        <v>480</v>
      </c>
      <c r="F728" s="113">
        <v>424.3</v>
      </c>
      <c r="G728" s="114">
        <v>7258</v>
      </c>
      <c r="H728" s="112" t="s">
        <v>106</v>
      </c>
      <c r="I728" s="82">
        <f t="shared" si="35"/>
        <v>58.459630752273355</v>
      </c>
    </row>
    <row r="729" spans="1:9" x14ac:dyDescent="0.25">
      <c r="A729" t="str">
        <f t="shared" si="33"/>
        <v>H252014Q3</v>
      </c>
      <c r="B729" t="str">
        <f t="shared" si="34"/>
        <v>2014Q3</v>
      </c>
      <c r="C729" s="112" t="s">
        <v>62</v>
      </c>
      <c r="D729" s="112" t="s">
        <v>126</v>
      </c>
      <c r="E729" s="112" t="s">
        <v>481</v>
      </c>
      <c r="F729" s="113">
        <v>423.76</v>
      </c>
      <c r="G729" s="114">
        <v>7315</v>
      </c>
      <c r="H729" s="112" t="s">
        <v>106</v>
      </c>
      <c r="I729" s="82">
        <f t="shared" si="35"/>
        <v>57.930280246069721</v>
      </c>
    </row>
    <row r="730" spans="1:9" x14ac:dyDescent="0.25">
      <c r="A730" t="str">
        <f t="shared" si="33"/>
        <v>H252014Q4</v>
      </c>
      <c r="B730" t="str">
        <f t="shared" si="34"/>
        <v>2014Q4</v>
      </c>
      <c r="C730" s="112" t="s">
        <v>62</v>
      </c>
      <c r="D730" s="112" t="s">
        <v>126</v>
      </c>
      <c r="E730" s="112" t="s">
        <v>464</v>
      </c>
      <c r="F730" s="113">
        <v>558.96</v>
      </c>
      <c r="G730" s="114">
        <v>8035</v>
      </c>
      <c r="H730" s="112" t="s">
        <v>106</v>
      </c>
      <c r="I730" s="82">
        <f t="shared" si="35"/>
        <v>69.565650280024897</v>
      </c>
    </row>
    <row r="731" spans="1:9" x14ac:dyDescent="0.25">
      <c r="A731" t="str">
        <f t="shared" si="33"/>
        <v>H252015Q1</v>
      </c>
      <c r="B731" t="str">
        <f t="shared" si="34"/>
        <v>2015Q1</v>
      </c>
      <c r="C731" s="112" t="s">
        <v>62</v>
      </c>
      <c r="D731" s="112" t="s">
        <v>127</v>
      </c>
      <c r="E731" s="112" t="s">
        <v>479</v>
      </c>
      <c r="F731" s="113">
        <v>519.9</v>
      </c>
      <c r="G731" s="114">
        <v>7901</v>
      </c>
      <c r="H731" s="112" t="s">
        <v>106</v>
      </c>
      <c r="I731" s="82">
        <f t="shared" si="35"/>
        <v>65.801797240855578</v>
      </c>
    </row>
    <row r="732" spans="1:9" x14ac:dyDescent="0.25">
      <c r="A732" t="str">
        <f t="shared" si="33"/>
        <v>H252015Q2</v>
      </c>
      <c r="B732" t="str">
        <f t="shared" si="34"/>
        <v>2015Q2</v>
      </c>
      <c r="C732" s="112" t="s">
        <v>62</v>
      </c>
      <c r="D732" s="112" t="s">
        <v>127</v>
      </c>
      <c r="E732" s="112" t="s">
        <v>480</v>
      </c>
      <c r="F732" s="113">
        <v>494</v>
      </c>
      <c r="G732" s="114">
        <v>7218</v>
      </c>
      <c r="H732" s="112" t="s">
        <v>106</v>
      </c>
      <c r="I732" s="82">
        <f t="shared" si="35"/>
        <v>68.440011083402595</v>
      </c>
    </row>
    <row r="733" spans="1:9" x14ac:dyDescent="0.25">
      <c r="A733" t="str">
        <f t="shared" si="33"/>
        <v>H252015Q3</v>
      </c>
      <c r="B733" t="str">
        <f t="shared" si="34"/>
        <v>2015Q3</v>
      </c>
      <c r="C733" s="112" t="s">
        <v>62</v>
      </c>
      <c r="D733" s="112" t="s">
        <v>127</v>
      </c>
      <c r="E733" s="112" t="s">
        <v>481</v>
      </c>
      <c r="F733" s="113">
        <v>452.96</v>
      </c>
      <c r="G733" s="114">
        <v>7197</v>
      </c>
      <c r="H733" s="112" t="s">
        <v>106</v>
      </c>
      <c r="I733" s="82">
        <f t="shared" si="35"/>
        <v>62.937335000694731</v>
      </c>
    </row>
    <row r="734" spans="1:9" x14ac:dyDescent="0.25">
      <c r="A734" t="str">
        <f t="shared" si="33"/>
        <v>H252015Q4</v>
      </c>
      <c r="B734" t="str">
        <f t="shared" si="34"/>
        <v>2015Q4</v>
      </c>
      <c r="C734" s="112" t="s">
        <v>62</v>
      </c>
      <c r="D734" s="112" t="s">
        <v>127</v>
      </c>
      <c r="E734" s="112" t="s">
        <v>464</v>
      </c>
      <c r="F734" s="113">
        <v>323.16000000000003</v>
      </c>
      <c r="G734" s="114">
        <v>7859</v>
      </c>
      <c r="H734" s="112" t="s">
        <v>106</v>
      </c>
      <c r="I734" s="82">
        <f t="shared" si="35"/>
        <v>41.119735335284389</v>
      </c>
    </row>
    <row r="735" spans="1:9" x14ac:dyDescent="0.25">
      <c r="A735" t="str">
        <f t="shared" si="33"/>
        <v>H252016Q1</v>
      </c>
      <c r="B735" t="str">
        <f t="shared" si="34"/>
        <v>2016Q1</v>
      </c>
      <c r="C735" s="112" t="s">
        <v>62</v>
      </c>
      <c r="D735" s="112" t="s">
        <v>428</v>
      </c>
      <c r="E735" s="112" t="s">
        <v>479</v>
      </c>
      <c r="F735" s="113">
        <v>465.94</v>
      </c>
      <c r="G735" s="114">
        <v>8023</v>
      </c>
      <c r="H735" s="112" t="s">
        <v>106</v>
      </c>
      <c r="I735" s="82">
        <f t="shared" si="35"/>
        <v>58.075532843076154</v>
      </c>
    </row>
    <row r="736" spans="1:9" x14ac:dyDescent="0.25">
      <c r="A736" t="str">
        <f t="shared" si="33"/>
        <v>H252016Q2</v>
      </c>
      <c r="B736" t="str">
        <f t="shared" si="34"/>
        <v>2016Q2</v>
      </c>
      <c r="C736" s="112" t="s">
        <v>62</v>
      </c>
      <c r="D736" s="112" t="s">
        <v>428</v>
      </c>
      <c r="E736" s="112" t="s">
        <v>480</v>
      </c>
      <c r="F736" s="113">
        <v>519.26</v>
      </c>
      <c r="G736" s="114">
        <v>7691</v>
      </c>
      <c r="H736" s="112" t="s">
        <v>106</v>
      </c>
      <c r="I736" s="82">
        <f t="shared" si="35"/>
        <v>67.515277597191513</v>
      </c>
    </row>
    <row r="737" spans="1:9" x14ac:dyDescent="0.25">
      <c r="A737" t="str">
        <f t="shared" si="33"/>
        <v>H252016Q3</v>
      </c>
      <c r="B737" t="str">
        <f t="shared" si="34"/>
        <v>2016Q3</v>
      </c>
      <c r="C737" s="112" t="s">
        <v>62</v>
      </c>
      <c r="D737" s="112" t="s">
        <v>428</v>
      </c>
      <c r="E737" s="112" t="s">
        <v>481</v>
      </c>
      <c r="F737" s="113">
        <v>437.94</v>
      </c>
      <c r="G737" s="114">
        <v>6969</v>
      </c>
      <c r="H737" s="112" t="s">
        <v>106</v>
      </c>
      <c r="I737" s="82">
        <f t="shared" si="35"/>
        <v>62.841153680585442</v>
      </c>
    </row>
    <row r="738" spans="1:9" x14ac:dyDescent="0.25">
      <c r="A738" t="str">
        <f t="shared" si="33"/>
        <v>H252016Q4</v>
      </c>
      <c r="B738" t="str">
        <f t="shared" si="34"/>
        <v>2016Q4</v>
      </c>
      <c r="C738" s="112" t="s">
        <v>62</v>
      </c>
      <c r="D738" s="112" t="s">
        <v>428</v>
      </c>
      <c r="E738" s="112" t="s">
        <v>464</v>
      </c>
      <c r="F738" s="113">
        <v>537.98</v>
      </c>
      <c r="G738" s="114">
        <v>7669</v>
      </c>
      <c r="H738" s="112" t="s">
        <v>106</v>
      </c>
      <c r="I738" s="82">
        <f t="shared" si="35"/>
        <v>70.149954361715999</v>
      </c>
    </row>
    <row r="739" spans="1:9" x14ac:dyDescent="0.25">
      <c r="A739" t="str">
        <f t="shared" si="33"/>
        <v>H252017Q1</v>
      </c>
      <c r="B739" t="str">
        <f t="shared" si="34"/>
        <v>2017Q1</v>
      </c>
      <c r="C739" s="112" t="s">
        <v>62</v>
      </c>
      <c r="D739" s="112" t="s">
        <v>447</v>
      </c>
      <c r="E739" s="112" t="s">
        <v>479</v>
      </c>
      <c r="F739" s="113">
        <v>569.82000000000005</v>
      </c>
      <c r="G739" s="114">
        <v>7034</v>
      </c>
      <c r="H739" s="112" t="s">
        <v>106</v>
      </c>
      <c r="I739" s="82">
        <f t="shared" si="35"/>
        <v>81.009382996872333</v>
      </c>
    </row>
    <row r="740" spans="1:9" x14ac:dyDescent="0.25">
      <c r="A740" t="str">
        <f t="shared" si="33"/>
        <v>H252017Q2</v>
      </c>
      <c r="B740" t="str">
        <f t="shared" si="34"/>
        <v>2017Q2</v>
      </c>
      <c r="C740" s="112" t="s">
        <v>62</v>
      </c>
      <c r="D740" s="112" t="s">
        <v>447</v>
      </c>
      <c r="E740" s="112" t="s">
        <v>480</v>
      </c>
      <c r="F740" s="113">
        <v>431.92</v>
      </c>
      <c r="G740" s="114">
        <v>7402</v>
      </c>
      <c r="H740" s="112" t="s">
        <v>106</v>
      </c>
      <c r="I740" s="82">
        <f t="shared" si="35"/>
        <v>58.351796811672529</v>
      </c>
    </row>
    <row r="741" spans="1:9" x14ac:dyDescent="0.25">
      <c r="A741" t="str">
        <f t="shared" si="33"/>
        <v>H252017Q3</v>
      </c>
      <c r="B741" t="str">
        <f t="shared" si="34"/>
        <v>2017Q3</v>
      </c>
      <c r="C741" s="112" t="s">
        <v>62</v>
      </c>
      <c r="D741" s="112" t="s">
        <v>447</v>
      </c>
      <c r="E741" s="112" t="s">
        <v>481</v>
      </c>
      <c r="F741" s="113">
        <v>419.76</v>
      </c>
      <c r="G741" s="114">
        <v>7071</v>
      </c>
      <c r="H741" s="112" t="s">
        <v>106</v>
      </c>
      <c r="I741" s="82">
        <f t="shared" si="35"/>
        <v>59.363597793805688</v>
      </c>
    </row>
    <row r="742" spans="1:9" x14ac:dyDescent="0.25">
      <c r="A742" t="str">
        <f t="shared" si="33"/>
        <v>H252017Q4</v>
      </c>
      <c r="B742" t="str">
        <f t="shared" si="34"/>
        <v>2017Q4</v>
      </c>
      <c r="C742" s="112" t="s">
        <v>62</v>
      </c>
      <c r="D742" s="112" t="s">
        <v>447</v>
      </c>
      <c r="E742" s="112" t="s">
        <v>464</v>
      </c>
      <c r="F742" s="113">
        <v>456.06</v>
      </c>
      <c r="G742" s="114">
        <v>7788</v>
      </c>
      <c r="H742" s="112" t="s">
        <v>106</v>
      </c>
      <c r="I742" s="82">
        <f t="shared" si="35"/>
        <v>58.559322033898304</v>
      </c>
    </row>
    <row r="743" spans="1:9" x14ac:dyDescent="0.25">
      <c r="A743" t="str">
        <f t="shared" si="33"/>
        <v>H252018Q1</v>
      </c>
      <c r="B743" t="str">
        <f t="shared" si="34"/>
        <v>2018Q1</v>
      </c>
      <c r="C743" s="112" t="s">
        <v>62</v>
      </c>
      <c r="D743" s="112" t="s">
        <v>456</v>
      </c>
      <c r="E743" s="112" t="s">
        <v>479</v>
      </c>
      <c r="F743" s="113">
        <v>513.29999999999995</v>
      </c>
      <c r="G743" s="114">
        <v>7561</v>
      </c>
      <c r="H743" s="112" t="s">
        <v>106</v>
      </c>
      <c r="I743" s="82">
        <f t="shared" si="35"/>
        <v>67.887845523078951</v>
      </c>
    </row>
    <row r="744" spans="1:9" x14ac:dyDescent="0.25">
      <c r="A744" t="str">
        <f t="shared" si="33"/>
        <v>H252018Q2</v>
      </c>
      <c r="B744" t="str">
        <f t="shared" si="34"/>
        <v>2018Q2</v>
      </c>
      <c r="C744" s="112" t="s">
        <v>62</v>
      </c>
      <c r="D744" s="112" t="s">
        <v>456</v>
      </c>
      <c r="E744" s="112" t="s">
        <v>480</v>
      </c>
      <c r="F744" s="113">
        <v>146.9</v>
      </c>
      <c r="G744" s="114">
        <v>7651</v>
      </c>
      <c r="H744" s="112" t="s">
        <v>106</v>
      </c>
      <c r="I744" s="82">
        <f t="shared" si="35"/>
        <v>19.20010456149523</v>
      </c>
    </row>
    <row r="745" spans="1:9" x14ac:dyDescent="0.25">
      <c r="A745" t="str">
        <f t="shared" si="33"/>
        <v>H252018Q3</v>
      </c>
      <c r="B745" t="str">
        <f t="shared" si="34"/>
        <v>2018Q3</v>
      </c>
      <c r="C745" s="112" t="s">
        <v>62</v>
      </c>
      <c r="D745" s="112" t="s">
        <v>456</v>
      </c>
      <c r="E745" s="112" t="s">
        <v>481</v>
      </c>
      <c r="F745" s="113">
        <v>266.16000000000003</v>
      </c>
      <c r="G745" s="114">
        <v>7162</v>
      </c>
      <c r="H745" s="112" t="s">
        <v>106</v>
      </c>
      <c r="I745" s="82">
        <f t="shared" si="35"/>
        <v>37.162803686121194</v>
      </c>
    </row>
    <row r="746" spans="1:9" x14ac:dyDescent="0.25">
      <c r="A746" t="str">
        <f t="shared" si="33"/>
        <v>H252018Q4</v>
      </c>
      <c r="B746" t="str">
        <f t="shared" si="34"/>
        <v>2018Q4</v>
      </c>
      <c r="C746" s="112" t="s">
        <v>62</v>
      </c>
      <c r="D746" s="112" t="s">
        <v>456</v>
      </c>
      <c r="E746" s="112" t="s">
        <v>464</v>
      </c>
      <c r="F746" s="113">
        <v>540.69200000000001</v>
      </c>
      <c r="G746" s="114">
        <v>8400</v>
      </c>
      <c r="H746" s="112" t="s">
        <v>106</v>
      </c>
      <c r="I746" s="82">
        <f t="shared" si="35"/>
        <v>64.368095238095236</v>
      </c>
    </row>
    <row r="747" spans="1:9" x14ac:dyDescent="0.25">
      <c r="A747" t="str">
        <f t="shared" si="33"/>
        <v>H252019Q1</v>
      </c>
      <c r="B747" t="str">
        <f t="shared" si="34"/>
        <v>2019Q1</v>
      </c>
      <c r="C747" s="112" t="s">
        <v>62</v>
      </c>
      <c r="D747" s="112" t="s">
        <v>478</v>
      </c>
      <c r="E747" s="112" t="s">
        <v>479</v>
      </c>
      <c r="F747" s="113">
        <v>425.6</v>
      </c>
      <c r="G747" s="114">
        <v>7751</v>
      </c>
      <c r="H747" s="112" t="s">
        <v>106</v>
      </c>
      <c r="I747" s="82">
        <f t="shared" si="35"/>
        <v>54.909043994323319</v>
      </c>
    </row>
    <row r="748" spans="1:9" x14ac:dyDescent="0.25">
      <c r="A748" t="str">
        <f t="shared" si="33"/>
        <v>H252019Q2</v>
      </c>
      <c r="B748" t="str">
        <f t="shared" si="34"/>
        <v>2019Q2</v>
      </c>
      <c r="C748" s="112" t="s">
        <v>62</v>
      </c>
      <c r="D748" s="112" t="s">
        <v>478</v>
      </c>
      <c r="E748" s="112" t="s">
        <v>480</v>
      </c>
      <c r="F748" s="113">
        <v>540.70000000000005</v>
      </c>
      <c r="G748" s="114">
        <v>8353</v>
      </c>
      <c r="H748" s="112" t="s">
        <v>106</v>
      </c>
      <c r="I748" s="82">
        <f t="shared" si="35"/>
        <v>64.731234287082501</v>
      </c>
    </row>
    <row r="749" spans="1:9" x14ac:dyDescent="0.25">
      <c r="A749" t="str">
        <f t="shared" si="33"/>
        <v>H262008Q1</v>
      </c>
      <c r="B749" t="str">
        <f t="shared" si="34"/>
        <v>2008Q1</v>
      </c>
      <c r="C749" s="112" t="s">
        <v>63</v>
      </c>
      <c r="D749" s="112" t="s">
        <v>187</v>
      </c>
      <c r="E749" s="112" t="s">
        <v>479</v>
      </c>
      <c r="F749" s="113">
        <v>292</v>
      </c>
      <c r="G749" s="114">
        <v>14307</v>
      </c>
      <c r="H749" s="112" t="s">
        <v>120</v>
      </c>
      <c r="I749" s="82">
        <f t="shared" si="35"/>
        <v>20.409589711330117</v>
      </c>
    </row>
    <row r="750" spans="1:9" x14ac:dyDescent="0.25">
      <c r="A750" t="str">
        <f t="shared" si="33"/>
        <v>H262008Q2</v>
      </c>
      <c r="B750" t="str">
        <f t="shared" si="34"/>
        <v>2008Q2</v>
      </c>
      <c r="C750" s="112" t="s">
        <v>63</v>
      </c>
      <c r="D750" s="112" t="s">
        <v>187</v>
      </c>
      <c r="E750" s="112" t="s">
        <v>480</v>
      </c>
      <c r="F750" s="113">
        <v>289</v>
      </c>
      <c r="G750" s="114">
        <v>14099</v>
      </c>
      <c r="H750" s="112" t="s">
        <v>120</v>
      </c>
      <c r="I750" s="82">
        <f t="shared" si="35"/>
        <v>20.497907653025035</v>
      </c>
    </row>
    <row r="751" spans="1:9" x14ac:dyDescent="0.25">
      <c r="A751" t="str">
        <f t="shared" si="33"/>
        <v>H262008Q3</v>
      </c>
      <c r="B751" t="str">
        <f t="shared" si="34"/>
        <v>2008Q3</v>
      </c>
      <c r="C751" s="112" t="s">
        <v>63</v>
      </c>
      <c r="D751" s="112" t="s">
        <v>187</v>
      </c>
      <c r="E751" s="112" t="s">
        <v>481</v>
      </c>
      <c r="F751" s="113">
        <v>367</v>
      </c>
      <c r="G751" s="114">
        <v>13856</v>
      </c>
      <c r="H751" s="112" t="s">
        <v>120</v>
      </c>
      <c r="I751" s="82">
        <f t="shared" si="35"/>
        <v>26.486720554272519</v>
      </c>
    </row>
    <row r="752" spans="1:9" x14ac:dyDescent="0.25">
      <c r="A752" t="str">
        <f t="shared" si="33"/>
        <v>H262008Q4</v>
      </c>
      <c r="B752" t="str">
        <f t="shared" si="34"/>
        <v>2008Q4</v>
      </c>
      <c r="C752" s="112" t="s">
        <v>63</v>
      </c>
      <c r="D752" s="112" t="s">
        <v>187</v>
      </c>
      <c r="E752" s="112" t="s">
        <v>464</v>
      </c>
      <c r="F752" s="113">
        <v>275</v>
      </c>
      <c r="G752" s="114">
        <v>14754</v>
      </c>
      <c r="H752" s="112" t="s">
        <v>120</v>
      </c>
      <c r="I752" s="82">
        <f t="shared" si="35"/>
        <v>18.639013148976549</v>
      </c>
    </row>
    <row r="753" spans="1:9" x14ac:dyDescent="0.25">
      <c r="A753" t="str">
        <f t="shared" si="33"/>
        <v>H262009Q1</v>
      </c>
      <c r="B753" t="str">
        <f t="shared" si="34"/>
        <v>2009Q1</v>
      </c>
      <c r="C753" s="112" t="s">
        <v>63</v>
      </c>
      <c r="D753" s="112" t="s">
        <v>119</v>
      </c>
      <c r="E753" s="112" t="s">
        <v>479</v>
      </c>
      <c r="F753" s="113">
        <v>288</v>
      </c>
      <c r="G753" s="114">
        <v>14864</v>
      </c>
      <c r="H753" s="112" t="s">
        <v>106</v>
      </c>
      <c r="I753" s="82">
        <f t="shared" si="35"/>
        <v>19.375672766415502</v>
      </c>
    </row>
    <row r="754" spans="1:9" x14ac:dyDescent="0.25">
      <c r="A754" t="str">
        <f t="shared" si="33"/>
        <v>H262009Q2</v>
      </c>
      <c r="B754" t="str">
        <f t="shared" si="34"/>
        <v>2009Q2</v>
      </c>
      <c r="C754" s="112" t="s">
        <v>63</v>
      </c>
      <c r="D754" s="112" t="s">
        <v>119</v>
      </c>
      <c r="E754" s="112" t="s">
        <v>480</v>
      </c>
      <c r="F754" s="113">
        <v>334</v>
      </c>
      <c r="G754" s="114">
        <v>14557</v>
      </c>
      <c r="H754" s="112" t="s">
        <v>106</v>
      </c>
      <c r="I754" s="82">
        <f t="shared" si="35"/>
        <v>22.944287971422682</v>
      </c>
    </row>
    <row r="755" spans="1:9" x14ac:dyDescent="0.25">
      <c r="A755" t="str">
        <f t="shared" si="33"/>
        <v>H262009Q3</v>
      </c>
      <c r="B755" t="str">
        <f t="shared" si="34"/>
        <v>2009Q3</v>
      </c>
      <c r="C755" s="112" t="s">
        <v>63</v>
      </c>
      <c r="D755" s="112" t="s">
        <v>119</v>
      </c>
      <c r="E755" s="112" t="s">
        <v>481</v>
      </c>
      <c r="F755" s="113">
        <v>482</v>
      </c>
      <c r="G755" s="114">
        <v>14177</v>
      </c>
      <c r="H755" s="112" t="s">
        <v>120</v>
      </c>
      <c r="I755" s="82">
        <f t="shared" si="35"/>
        <v>33.998730337871201</v>
      </c>
    </row>
    <row r="756" spans="1:9" x14ac:dyDescent="0.25">
      <c r="A756" t="str">
        <f t="shared" si="33"/>
        <v>H262009Q4</v>
      </c>
      <c r="B756" t="str">
        <f t="shared" si="34"/>
        <v>2009Q4</v>
      </c>
      <c r="C756" s="112" t="s">
        <v>63</v>
      </c>
      <c r="D756" s="112" t="s">
        <v>119</v>
      </c>
      <c r="E756" s="112" t="s">
        <v>464</v>
      </c>
      <c r="F756" s="113">
        <v>473</v>
      </c>
      <c r="G756" s="114">
        <v>14035</v>
      </c>
      <c r="H756" s="112" t="s">
        <v>120</v>
      </c>
      <c r="I756" s="82">
        <f t="shared" si="35"/>
        <v>33.701460634128964</v>
      </c>
    </row>
    <row r="757" spans="1:9" x14ac:dyDescent="0.25">
      <c r="A757" t="str">
        <f t="shared" si="33"/>
        <v>H262010Q1</v>
      </c>
      <c r="B757" t="str">
        <f t="shared" si="34"/>
        <v>2010Q1</v>
      </c>
      <c r="C757" s="112" t="s">
        <v>63</v>
      </c>
      <c r="D757" s="112" t="s">
        <v>121</v>
      </c>
      <c r="E757" s="112" t="s">
        <v>479</v>
      </c>
      <c r="F757" s="113">
        <v>407</v>
      </c>
      <c r="G757" s="114">
        <v>14970</v>
      </c>
      <c r="H757" s="112" t="s">
        <v>106</v>
      </c>
      <c r="I757" s="82">
        <f t="shared" si="35"/>
        <v>27.187708750835004</v>
      </c>
    </row>
    <row r="758" spans="1:9" x14ac:dyDescent="0.25">
      <c r="A758" t="str">
        <f t="shared" si="33"/>
        <v>H262010Q2</v>
      </c>
      <c r="B758" t="str">
        <f t="shared" si="34"/>
        <v>2010Q2</v>
      </c>
      <c r="C758" s="112" t="s">
        <v>63</v>
      </c>
      <c r="D758" s="112" t="s">
        <v>121</v>
      </c>
      <c r="E758" s="112" t="s">
        <v>480</v>
      </c>
      <c r="F758" s="113">
        <v>334</v>
      </c>
      <c r="G758" s="114">
        <v>15585</v>
      </c>
      <c r="H758" s="112" t="s">
        <v>106</v>
      </c>
      <c r="I758" s="82">
        <f t="shared" si="35"/>
        <v>21.430863009303817</v>
      </c>
    </row>
    <row r="759" spans="1:9" x14ac:dyDescent="0.25">
      <c r="A759" t="str">
        <f t="shared" si="33"/>
        <v>H262010Q3</v>
      </c>
      <c r="B759" t="str">
        <f t="shared" si="34"/>
        <v>2010Q3</v>
      </c>
      <c r="C759" s="112" t="s">
        <v>63</v>
      </c>
      <c r="D759" s="112" t="s">
        <v>121</v>
      </c>
      <c r="E759" s="112" t="s">
        <v>481</v>
      </c>
      <c r="F759" s="113">
        <v>269</v>
      </c>
      <c r="G759" s="114">
        <v>14784</v>
      </c>
      <c r="H759" s="112" t="s">
        <v>106</v>
      </c>
      <c r="I759" s="82">
        <f t="shared" si="35"/>
        <v>18.195346320346321</v>
      </c>
    </row>
    <row r="760" spans="1:9" x14ac:dyDescent="0.25">
      <c r="A760" t="str">
        <f t="shared" si="33"/>
        <v>H262010Q4</v>
      </c>
      <c r="B760" t="str">
        <f t="shared" si="34"/>
        <v>2010Q4</v>
      </c>
      <c r="C760" s="112" t="s">
        <v>63</v>
      </c>
      <c r="D760" s="112" t="s">
        <v>121</v>
      </c>
      <c r="E760" s="112" t="s">
        <v>464</v>
      </c>
      <c r="F760" s="113">
        <v>353</v>
      </c>
      <c r="G760" s="114">
        <v>15347</v>
      </c>
      <c r="H760" s="112" t="s">
        <v>106</v>
      </c>
      <c r="I760" s="82">
        <f t="shared" si="35"/>
        <v>23.001238026975955</v>
      </c>
    </row>
    <row r="761" spans="1:9" x14ac:dyDescent="0.25">
      <c r="A761" t="str">
        <f t="shared" si="33"/>
        <v>H262011Q1</v>
      </c>
      <c r="B761" t="str">
        <f t="shared" si="34"/>
        <v>2011Q1</v>
      </c>
      <c r="C761" s="112" t="s">
        <v>63</v>
      </c>
      <c r="D761" s="112" t="s">
        <v>123</v>
      </c>
      <c r="E761" s="112" t="s">
        <v>479</v>
      </c>
      <c r="F761" s="113">
        <v>738</v>
      </c>
      <c r="G761" s="114">
        <v>16172</v>
      </c>
      <c r="H761" s="112" t="s">
        <v>106</v>
      </c>
      <c r="I761" s="82">
        <f t="shared" si="35"/>
        <v>45.634429878802869</v>
      </c>
    </row>
    <row r="762" spans="1:9" x14ac:dyDescent="0.25">
      <c r="A762" t="str">
        <f t="shared" si="33"/>
        <v>H262011Q2</v>
      </c>
      <c r="B762" t="str">
        <f t="shared" si="34"/>
        <v>2011Q2</v>
      </c>
      <c r="C762" s="112" t="s">
        <v>63</v>
      </c>
      <c r="D762" s="112" t="s">
        <v>123</v>
      </c>
      <c r="E762" s="112" t="s">
        <v>480</v>
      </c>
      <c r="F762" s="113">
        <v>714</v>
      </c>
      <c r="G762" s="114">
        <v>15794</v>
      </c>
      <c r="H762" s="112" t="s">
        <v>106</v>
      </c>
      <c r="I762" s="82">
        <f t="shared" si="35"/>
        <v>45.20704064834748</v>
      </c>
    </row>
    <row r="763" spans="1:9" x14ac:dyDescent="0.25">
      <c r="A763" t="str">
        <f t="shared" si="33"/>
        <v>H262011Q3</v>
      </c>
      <c r="B763" t="str">
        <f t="shared" si="34"/>
        <v>2011Q3</v>
      </c>
      <c r="C763" s="112" t="s">
        <v>63</v>
      </c>
      <c r="D763" s="112" t="s">
        <v>123</v>
      </c>
      <c r="E763" s="112" t="s">
        <v>481</v>
      </c>
      <c r="F763" s="113">
        <v>588</v>
      </c>
      <c r="G763" s="114">
        <v>16375</v>
      </c>
      <c r="H763" s="112" t="s">
        <v>106</v>
      </c>
      <c r="I763" s="82">
        <f t="shared" si="35"/>
        <v>35.908396946564885</v>
      </c>
    </row>
    <row r="764" spans="1:9" x14ac:dyDescent="0.25">
      <c r="A764" t="str">
        <f t="shared" si="33"/>
        <v>H262011Q4</v>
      </c>
      <c r="B764" t="str">
        <f t="shared" si="34"/>
        <v>2011Q4</v>
      </c>
      <c r="C764" s="112" t="s">
        <v>63</v>
      </c>
      <c r="D764" s="112" t="s">
        <v>123</v>
      </c>
      <c r="E764" s="112" t="s">
        <v>464</v>
      </c>
      <c r="F764" s="113">
        <v>694</v>
      </c>
      <c r="G764" s="114">
        <v>16467</v>
      </c>
      <c r="H764" s="112" t="s">
        <v>106</v>
      </c>
      <c r="I764" s="82">
        <f t="shared" si="35"/>
        <v>42.144895852310682</v>
      </c>
    </row>
    <row r="765" spans="1:9" x14ac:dyDescent="0.25">
      <c r="A765" t="str">
        <f t="shared" si="33"/>
        <v>H262012Q1</v>
      </c>
      <c r="B765" t="str">
        <f t="shared" si="34"/>
        <v>2012Q1</v>
      </c>
      <c r="C765" s="112" t="s">
        <v>63</v>
      </c>
      <c r="D765" s="112" t="s">
        <v>124</v>
      </c>
      <c r="E765" s="112" t="s">
        <v>479</v>
      </c>
      <c r="F765" s="113">
        <v>605</v>
      </c>
      <c r="G765" s="114">
        <v>17015</v>
      </c>
      <c r="H765" s="112" t="s">
        <v>106</v>
      </c>
      <c r="I765" s="82">
        <f t="shared" si="35"/>
        <v>35.556861592712309</v>
      </c>
    </row>
    <row r="766" spans="1:9" x14ac:dyDescent="0.25">
      <c r="A766" t="str">
        <f t="shared" si="33"/>
        <v>H262012Q2</v>
      </c>
      <c r="B766" t="str">
        <f t="shared" si="34"/>
        <v>2012Q2</v>
      </c>
      <c r="C766" s="112" t="s">
        <v>63</v>
      </c>
      <c r="D766" s="112" t="s">
        <v>124</v>
      </c>
      <c r="E766" s="112" t="s">
        <v>480</v>
      </c>
      <c r="F766" s="113">
        <v>1325</v>
      </c>
      <c r="G766" s="114">
        <v>16539</v>
      </c>
      <c r="H766" s="112" t="s">
        <v>106</v>
      </c>
      <c r="I766" s="82">
        <f t="shared" si="35"/>
        <v>80.113670717697559</v>
      </c>
    </row>
    <row r="767" spans="1:9" x14ac:dyDescent="0.25">
      <c r="A767" t="str">
        <f t="shared" si="33"/>
        <v>H262012Q3</v>
      </c>
      <c r="B767" t="str">
        <f t="shared" si="34"/>
        <v>2012Q3</v>
      </c>
      <c r="C767" s="112" t="s">
        <v>63</v>
      </c>
      <c r="D767" s="112" t="s">
        <v>124</v>
      </c>
      <c r="E767" s="112" t="s">
        <v>481</v>
      </c>
      <c r="F767" s="113">
        <v>696</v>
      </c>
      <c r="G767" s="114">
        <v>15900</v>
      </c>
      <c r="H767" s="112" t="s">
        <v>106</v>
      </c>
      <c r="I767" s="82">
        <f t="shared" si="35"/>
        <v>43.773584905660378</v>
      </c>
    </row>
    <row r="768" spans="1:9" x14ac:dyDescent="0.25">
      <c r="A768" t="str">
        <f t="shared" si="33"/>
        <v>H262012Q4</v>
      </c>
      <c r="B768" t="str">
        <f t="shared" si="34"/>
        <v>2012Q4</v>
      </c>
      <c r="C768" s="112" t="s">
        <v>63</v>
      </c>
      <c r="D768" s="112" t="s">
        <v>124</v>
      </c>
      <c r="E768" s="112" t="s">
        <v>464</v>
      </c>
      <c r="F768" s="113">
        <v>916</v>
      </c>
      <c r="G768" s="114">
        <v>16467</v>
      </c>
      <c r="H768" s="112" t="s">
        <v>106</v>
      </c>
      <c r="I768" s="82">
        <f t="shared" si="35"/>
        <v>55.626404323799115</v>
      </c>
    </row>
    <row r="769" spans="1:9" x14ac:dyDescent="0.25">
      <c r="A769" t="str">
        <f t="shared" si="33"/>
        <v>H262013Q1</v>
      </c>
      <c r="B769" t="str">
        <f t="shared" si="34"/>
        <v>2013Q1</v>
      </c>
      <c r="C769" s="112" t="s">
        <v>63</v>
      </c>
      <c r="D769" s="112" t="s">
        <v>125</v>
      </c>
      <c r="E769" s="112" t="s">
        <v>479</v>
      </c>
      <c r="F769" s="113">
        <v>864</v>
      </c>
      <c r="G769" s="114">
        <v>16802</v>
      </c>
      <c r="H769" s="112" t="s">
        <v>106</v>
      </c>
      <c r="I769" s="82">
        <f t="shared" si="35"/>
        <v>51.422449708368056</v>
      </c>
    </row>
    <row r="770" spans="1:9" x14ac:dyDescent="0.25">
      <c r="A770" t="str">
        <f t="shared" si="33"/>
        <v>H262013Q2</v>
      </c>
      <c r="B770" t="str">
        <f t="shared" si="34"/>
        <v>2013Q2</v>
      </c>
      <c r="C770" s="112" t="s">
        <v>63</v>
      </c>
      <c r="D770" s="112" t="s">
        <v>125</v>
      </c>
      <c r="E770" s="112" t="s">
        <v>480</v>
      </c>
      <c r="F770" s="113">
        <v>905</v>
      </c>
      <c r="G770" s="114">
        <v>17114</v>
      </c>
      <c r="H770" s="112" t="s">
        <v>106</v>
      </c>
      <c r="I770" s="82">
        <f t="shared" si="35"/>
        <v>52.880682482178329</v>
      </c>
    </row>
    <row r="771" spans="1:9" x14ac:dyDescent="0.25">
      <c r="A771" t="str">
        <f t="shared" ref="A771:A834" si="36">C771&amp;D771&amp;"Q"&amp;E771</f>
        <v>H262013Q3</v>
      </c>
      <c r="B771" t="str">
        <f t="shared" ref="B771:B834" si="37">D771&amp;"Q"&amp;E771</f>
        <v>2013Q3</v>
      </c>
      <c r="C771" s="112" t="s">
        <v>63</v>
      </c>
      <c r="D771" s="112" t="s">
        <v>125</v>
      </c>
      <c r="E771" s="112" t="s">
        <v>481</v>
      </c>
      <c r="F771" s="113">
        <v>769</v>
      </c>
      <c r="G771" s="114">
        <v>16640</v>
      </c>
      <c r="H771" s="112" t="s">
        <v>106</v>
      </c>
      <c r="I771" s="82">
        <f t="shared" ref="I771:I834" si="38">F771/G771*1000</f>
        <v>46.213942307692307</v>
      </c>
    </row>
    <row r="772" spans="1:9" x14ac:dyDescent="0.25">
      <c r="A772" t="str">
        <f t="shared" si="36"/>
        <v>H262013Q4</v>
      </c>
      <c r="B772" t="str">
        <f t="shared" si="37"/>
        <v>2013Q4</v>
      </c>
      <c r="C772" s="112" t="s">
        <v>63</v>
      </c>
      <c r="D772" s="112" t="s">
        <v>125</v>
      </c>
      <c r="E772" s="112" t="s">
        <v>464</v>
      </c>
      <c r="F772" s="113">
        <v>836</v>
      </c>
      <c r="G772" s="114">
        <v>16281</v>
      </c>
      <c r="H772" s="112" t="s">
        <v>106</v>
      </c>
      <c r="I772" s="82">
        <f t="shared" si="38"/>
        <v>51.348197285179047</v>
      </c>
    </row>
    <row r="773" spans="1:9" x14ac:dyDescent="0.25">
      <c r="A773" t="str">
        <f t="shared" si="36"/>
        <v>H262014Q1</v>
      </c>
      <c r="B773" t="str">
        <f t="shared" si="37"/>
        <v>2014Q1</v>
      </c>
      <c r="C773" s="112" t="s">
        <v>63</v>
      </c>
      <c r="D773" s="112" t="s">
        <v>126</v>
      </c>
      <c r="E773" s="112" t="s">
        <v>479</v>
      </c>
      <c r="F773" s="113">
        <v>839</v>
      </c>
      <c r="G773" s="114">
        <v>17302</v>
      </c>
      <c r="H773" s="112" t="s">
        <v>106</v>
      </c>
      <c r="I773" s="82">
        <f t="shared" si="38"/>
        <v>48.491503872384698</v>
      </c>
    </row>
    <row r="774" spans="1:9" x14ac:dyDescent="0.25">
      <c r="A774" t="str">
        <f t="shared" si="36"/>
        <v>H262014Q2</v>
      </c>
      <c r="B774" t="str">
        <f t="shared" si="37"/>
        <v>2014Q2</v>
      </c>
      <c r="C774" s="112" t="s">
        <v>63</v>
      </c>
      <c r="D774" s="112" t="s">
        <v>126</v>
      </c>
      <c r="E774" s="112" t="s">
        <v>480</v>
      </c>
      <c r="F774" s="113">
        <v>870</v>
      </c>
      <c r="G774" s="114">
        <v>16948</v>
      </c>
      <c r="H774" s="112" t="s">
        <v>106</v>
      </c>
      <c r="I774" s="82">
        <f t="shared" si="38"/>
        <v>51.333490677366065</v>
      </c>
    </row>
    <row r="775" spans="1:9" x14ac:dyDescent="0.25">
      <c r="A775" t="str">
        <f t="shared" si="36"/>
        <v>H262014Q3</v>
      </c>
      <c r="B775" t="str">
        <f t="shared" si="37"/>
        <v>2014Q3</v>
      </c>
      <c r="C775" s="112" t="s">
        <v>63</v>
      </c>
      <c r="D775" s="112" t="s">
        <v>126</v>
      </c>
      <c r="E775" s="112" t="s">
        <v>481</v>
      </c>
      <c r="F775" s="113">
        <v>924</v>
      </c>
      <c r="G775" s="114">
        <v>16959</v>
      </c>
      <c r="H775" s="112" t="s">
        <v>106</v>
      </c>
      <c r="I775" s="82">
        <f t="shared" si="38"/>
        <v>54.484344595789842</v>
      </c>
    </row>
    <row r="776" spans="1:9" x14ac:dyDescent="0.25">
      <c r="A776" t="str">
        <f t="shared" si="36"/>
        <v>H262014Q4</v>
      </c>
      <c r="B776" t="str">
        <f t="shared" si="37"/>
        <v>2014Q4</v>
      </c>
      <c r="C776" s="112" t="s">
        <v>63</v>
      </c>
      <c r="D776" s="112" t="s">
        <v>126</v>
      </c>
      <c r="E776" s="112" t="s">
        <v>464</v>
      </c>
      <c r="F776" s="113">
        <v>1124.4000000000001</v>
      </c>
      <c r="G776" s="114">
        <v>16519</v>
      </c>
      <c r="H776" s="112" t="s">
        <v>106</v>
      </c>
      <c r="I776" s="82">
        <f t="shared" si="38"/>
        <v>68.067074278104002</v>
      </c>
    </row>
    <row r="777" spans="1:9" x14ac:dyDescent="0.25">
      <c r="A777" t="str">
        <f t="shared" si="36"/>
        <v>H262015Q1</v>
      </c>
      <c r="B777" t="str">
        <f t="shared" si="37"/>
        <v>2015Q1</v>
      </c>
      <c r="C777" s="112" t="s">
        <v>63</v>
      </c>
      <c r="D777" s="112" t="s">
        <v>127</v>
      </c>
      <c r="E777" s="112" t="s">
        <v>479</v>
      </c>
      <c r="F777" s="113">
        <v>1074.5999999999999</v>
      </c>
      <c r="G777" s="114">
        <v>17382</v>
      </c>
      <c r="H777" s="112" t="s">
        <v>106</v>
      </c>
      <c r="I777" s="82">
        <f t="shared" si="38"/>
        <v>61.822575077666542</v>
      </c>
    </row>
    <row r="778" spans="1:9" x14ac:dyDescent="0.25">
      <c r="A778" t="str">
        <f t="shared" si="36"/>
        <v>H262015Q2</v>
      </c>
      <c r="B778" t="str">
        <f t="shared" si="37"/>
        <v>2015Q2</v>
      </c>
      <c r="C778" s="112" t="s">
        <v>63</v>
      </c>
      <c r="D778" s="112" t="s">
        <v>127</v>
      </c>
      <c r="E778" s="112" t="s">
        <v>480</v>
      </c>
      <c r="F778" s="113">
        <v>981</v>
      </c>
      <c r="G778" s="114">
        <v>16239</v>
      </c>
      <c r="H778" s="112" t="s">
        <v>106</v>
      </c>
      <c r="I778" s="82">
        <f t="shared" si="38"/>
        <v>60.410123776094586</v>
      </c>
    </row>
    <row r="779" spans="1:9" x14ac:dyDescent="0.25">
      <c r="A779" t="str">
        <f t="shared" si="36"/>
        <v>H262015Q3</v>
      </c>
      <c r="B779" t="str">
        <f t="shared" si="37"/>
        <v>2015Q3</v>
      </c>
      <c r="C779" s="112" t="s">
        <v>63</v>
      </c>
      <c r="D779" s="112" t="s">
        <v>127</v>
      </c>
      <c r="E779" s="112" t="s">
        <v>481</v>
      </c>
      <c r="F779" s="113">
        <v>1129</v>
      </c>
      <c r="G779" s="114">
        <v>16136</v>
      </c>
      <c r="H779" s="112" t="s">
        <v>106</v>
      </c>
      <c r="I779" s="82">
        <f t="shared" si="38"/>
        <v>69.967773921665838</v>
      </c>
    </row>
    <row r="780" spans="1:9" x14ac:dyDescent="0.25">
      <c r="A780" t="str">
        <f t="shared" si="36"/>
        <v>H262015Q4</v>
      </c>
      <c r="B780" t="str">
        <f t="shared" si="37"/>
        <v>2015Q4</v>
      </c>
      <c r="C780" s="112" t="s">
        <v>63</v>
      </c>
      <c r="D780" s="112" t="s">
        <v>127</v>
      </c>
      <c r="E780" s="112" t="s">
        <v>464</v>
      </c>
      <c r="F780" s="113">
        <v>1191</v>
      </c>
      <c r="G780" s="114">
        <v>16197</v>
      </c>
      <c r="H780" s="112" t="s">
        <v>106</v>
      </c>
      <c r="I780" s="82">
        <f t="shared" si="38"/>
        <v>73.532135580663081</v>
      </c>
    </row>
    <row r="781" spans="1:9" x14ac:dyDescent="0.25">
      <c r="A781" t="str">
        <f t="shared" si="36"/>
        <v>H262016Q1</v>
      </c>
      <c r="B781" t="str">
        <f t="shared" si="37"/>
        <v>2016Q1</v>
      </c>
      <c r="C781" s="112" t="s">
        <v>63</v>
      </c>
      <c r="D781" s="112" t="s">
        <v>428</v>
      </c>
      <c r="E781" s="112" t="s">
        <v>479</v>
      </c>
      <c r="F781" s="113">
        <v>1024</v>
      </c>
      <c r="G781" s="114">
        <v>16668</v>
      </c>
      <c r="H781" s="112" t="s">
        <v>106</v>
      </c>
      <c r="I781" s="82">
        <f t="shared" si="38"/>
        <v>61.435085193184548</v>
      </c>
    </row>
    <row r="782" spans="1:9" x14ac:dyDescent="0.25">
      <c r="A782" t="str">
        <f t="shared" si="36"/>
        <v>H262016Q2</v>
      </c>
      <c r="B782" t="str">
        <f t="shared" si="37"/>
        <v>2016Q2</v>
      </c>
      <c r="C782" s="112" t="s">
        <v>63</v>
      </c>
      <c r="D782" s="112" t="s">
        <v>428</v>
      </c>
      <c r="E782" s="112" t="s">
        <v>480</v>
      </c>
      <c r="F782" s="113">
        <v>998</v>
      </c>
      <c r="G782" s="114">
        <v>16176</v>
      </c>
      <c r="H782" s="112" t="s">
        <v>106</v>
      </c>
      <c r="I782" s="82">
        <f t="shared" si="38"/>
        <v>61.696340257171123</v>
      </c>
    </row>
    <row r="783" spans="1:9" x14ac:dyDescent="0.25">
      <c r="A783" t="str">
        <f t="shared" si="36"/>
        <v>H262016Q4</v>
      </c>
      <c r="B783" t="str">
        <f t="shared" si="37"/>
        <v>2016Q4</v>
      </c>
      <c r="C783" s="112" t="s">
        <v>63</v>
      </c>
      <c r="D783" s="112" t="s">
        <v>428</v>
      </c>
      <c r="E783" s="112" t="s">
        <v>464</v>
      </c>
      <c r="F783" s="113">
        <v>1050</v>
      </c>
      <c r="G783" s="114">
        <v>15127</v>
      </c>
      <c r="H783" s="112" t="s">
        <v>106</v>
      </c>
      <c r="I783" s="82">
        <f t="shared" si="38"/>
        <v>69.412309116149927</v>
      </c>
    </row>
    <row r="784" spans="1:9" x14ac:dyDescent="0.25">
      <c r="A784" t="str">
        <f t="shared" si="36"/>
        <v>H262017Q1</v>
      </c>
      <c r="B784" t="str">
        <f t="shared" si="37"/>
        <v>2017Q1</v>
      </c>
      <c r="C784" s="112" t="s">
        <v>63</v>
      </c>
      <c r="D784" s="112" t="s">
        <v>447</v>
      </c>
      <c r="E784" s="112" t="s">
        <v>479</v>
      </c>
      <c r="F784" s="113">
        <v>1126</v>
      </c>
      <c r="G784" s="114">
        <v>16418</v>
      </c>
      <c r="H784" s="112" t="s">
        <v>106</v>
      </c>
      <c r="I784" s="82">
        <f t="shared" si="38"/>
        <v>68.583262273114869</v>
      </c>
    </row>
    <row r="785" spans="1:9" x14ac:dyDescent="0.25">
      <c r="A785" t="str">
        <f t="shared" si="36"/>
        <v>H262017Q2</v>
      </c>
      <c r="B785" t="str">
        <f t="shared" si="37"/>
        <v>2017Q2</v>
      </c>
      <c r="C785" s="112" t="s">
        <v>63</v>
      </c>
      <c r="D785" s="112" t="s">
        <v>447</v>
      </c>
      <c r="E785" s="112" t="s">
        <v>480</v>
      </c>
      <c r="F785" s="113">
        <v>1088</v>
      </c>
      <c r="G785" s="114">
        <v>15756</v>
      </c>
      <c r="H785" s="112" t="s">
        <v>106</v>
      </c>
      <c r="I785" s="82">
        <f t="shared" si="38"/>
        <v>69.053059152069054</v>
      </c>
    </row>
    <row r="786" spans="1:9" x14ac:dyDescent="0.25">
      <c r="A786" t="str">
        <f t="shared" si="36"/>
        <v>H262017Q3</v>
      </c>
      <c r="B786" t="str">
        <f t="shared" si="37"/>
        <v>2017Q3</v>
      </c>
      <c r="C786" s="112" t="s">
        <v>63</v>
      </c>
      <c r="D786" s="112" t="s">
        <v>447</v>
      </c>
      <c r="E786" s="112" t="s">
        <v>481</v>
      </c>
      <c r="F786" s="113">
        <v>1119</v>
      </c>
      <c r="G786" s="114">
        <v>15699</v>
      </c>
      <c r="H786" s="112" t="s">
        <v>106</v>
      </c>
      <c r="I786" s="82">
        <f t="shared" si="38"/>
        <v>71.278425377412574</v>
      </c>
    </row>
    <row r="787" spans="1:9" x14ac:dyDescent="0.25">
      <c r="A787" t="str">
        <f t="shared" si="36"/>
        <v>H262017Q4</v>
      </c>
      <c r="B787" t="str">
        <f t="shared" si="37"/>
        <v>2017Q4</v>
      </c>
      <c r="C787" s="112" t="s">
        <v>63</v>
      </c>
      <c r="D787" s="112" t="s">
        <v>447</v>
      </c>
      <c r="E787" s="112" t="s">
        <v>464</v>
      </c>
      <c r="F787" s="113">
        <v>984.9</v>
      </c>
      <c r="G787" s="114">
        <v>16499</v>
      </c>
      <c r="H787" s="112" t="s">
        <v>106</v>
      </c>
      <c r="I787" s="82">
        <f t="shared" si="38"/>
        <v>59.694526941026723</v>
      </c>
    </row>
    <row r="788" spans="1:9" x14ac:dyDescent="0.25">
      <c r="A788" t="str">
        <f t="shared" si="36"/>
        <v>H262018Q1</v>
      </c>
      <c r="B788" t="str">
        <f t="shared" si="37"/>
        <v>2018Q1</v>
      </c>
      <c r="C788" s="112" t="s">
        <v>63</v>
      </c>
      <c r="D788" s="112" t="s">
        <v>456</v>
      </c>
      <c r="E788" s="112" t="s">
        <v>479</v>
      </c>
      <c r="F788" s="113">
        <v>1308.55</v>
      </c>
      <c r="G788" s="114">
        <v>16823</v>
      </c>
      <c r="H788" s="112" t="s">
        <v>106</v>
      </c>
      <c r="I788" s="82">
        <f t="shared" si="38"/>
        <v>77.783391785056168</v>
      </c>
    </row>
    <row r="789" spans="1:9" x14ac:dyDescent="0.25">
      <c r="A789" t="str">
        <f t="shared" si="36"/>
        <v>H262018Q2</v>
      </c>
      <c r="B789" t="str">
        <f t="shared" si="37"/>
        <v>2018Q2</v>
      </c>
      <c r="C789" s="112" t="s">
        <v>63</v>
      </c>
      <c r="D789" s="112" t="s">
        <v>456</v>
      </c>
      <c r="E789" s="112" t="s">
        <v>480</v>
      </c>
      <c r="F789" s="113">
        <v>1135.05</v>
      </c>
      <c r="G789" s="114">
        <v>16121</v>
      </c>
      <c r="H789" s="112" t="s">
        <v>106</v>
      </c>
      <c r="I789" s="82">
        <f t="shared" si="38"/>
        <v>70.408163265306115</v>
      </c>
    </row>
    <row r="790" spans="1:9" x14ac:dyDescent="0.25">
      <c r="A790" t="str">
        <f t="shared" si="36"/>
        <v>H262018Q3</v>
      </c>
      <c r="B790" t="str">
        <f t="shared" si="37"/>
        <v>2018Q3</v>
      </c>
      <c r="C790" s="112" t="s">
        <v>63</v>
      </c>
      <c r="D790" s="112" t="s">
        <v>456</v>
      </c>
      <c r="E790" s="112" t="s">
        <v>481</v>
      </c>
      <c r="F790" s="113">
        <v>1007.75</v>
      </c>
      <c r="G790" s="114">
        <v>15870</v>
      </c>
      <c r="H790" s="112" t="s">
        <v>106</v>
      </c>
      <c r="I790" s="82">
        <f t="shared" si="38"/>
        <v>63.500315059861364</v>
      </c>
    </row>
    <row r="791" spans="1:9" x14ac:dyDescent="0.25">
      <c r="A791" t="str">
        <f t="shared" si="36"/>
        <v>H262018Q4</v>
      </c>
      <c r="B791" t="str">
        <f t="shared" si="37"/>
        <v>2018Q4</v>
      </c>
      <c r="C791" s="112" t="s">
        <v>63</v>
      </c>
      <c r="D791" s="112" t="s">
        <v>456</v>
      </c>
      <c r="E791" s="112" t="s">
        <v>464</v>
      </c>
      <c r="F791" s="113">
        <v>1106.7</v>
      </c>
      <c r="G791" s="114">
        <v>16311</v>
      </c>
      <c r="H791" s="112" t="s">
        <v>106</v>
      </c>
      <c r="I791" s="82">
        <f t="shared" si="38"/>
        <v>67.849917233768622</v>
      </c>
    </row>
    <row r="792" spans="1:9" x14ac:dyDescent="0.25">
      <c r="A792" t="str">
        <f t="shared" si="36"/>
        <v>H262019Q1</v>
      </c>
      <c r="B792" t="str">
        <f t="shared" si="37"/>
        <v>2019Q1</v>
      </c>
      <c r="C792" s="112" t="s">
        <v>63</v>
      </c>
      <c r="D792" s="112" t="s">
        <v>478</v>
      </c>
      <c r="E792" s="112" t="s">
        <v>479</v>
      </c>
      <c r="F792" s="113">
        <v>1051.25</v>
      </c>
      <c r="G792" s="114">
        <v>16811</v>
      </c>
      <c r="H792" s="112" t="s">
        <v>106</v>
      </c>
      <c r="I792" s="82">
        <f t="shared" si="38"/>
        <v>62.533460234370352</v>
      </c>
    </row>
    <row r="793" spans="1:9" x14ac:dyDescent="0.25">
      <c r="A793" t="str">
        <f t="shared" si="36"/>
        <v>H262019Q2</v>
      </c>
      <c r="B793" t="str">
        <f t="shared" si="37"/>
        <v>2019Q2</v>
      </c>
      <c r="C793" s="112" t="s">
        <v>63</v>
      </c>
      <c r="D793" s="112" t="s">
        <v>478</v>
      </c>
      <c r="E793" s="112" t="s">
        <v>480</v>
      </c>
      <c r="F793" s="113">
        <v>1025.4000000000001</v>
      </c>
      <c r="G793" s="114">
        <v>16663</v>
      </c>
      <c r="H793" s="112" t="s">
        <v>106</v>
      </c>
      <c r="I793" s="82">
        <f t="shared" si="38"/>
        <v>61.537538258416859</v>
      </c>
    </row>
    <row r="794" spans="1:9" x14ac:dyDescent="0.25">
      <c r="A794" t="str">
        <f t="shared" si="36"/>
        <v>H272008Q1</v>
      </c>
      <c r="B794" t="str">
        <f t="shared" si="37"/>
        <v>2008Q1</v>
      </c>
      <c r="C794" s="112" t="s">
        <v>64</v>
      </c>
      <c r="D794" s="112" t="s">
        <v>187</v>
      </c>
      <c r="E794" s="112" t="s">
        <v>479</v>
      </c>
      <c r="F794" s="113">
        <v>253</v>
      </c>
      <c r="G794" s="114">
        <v>11232</v>
      </c>
      <c r="H794" s="112" t="s">
        <v>120</v>
      </c>
      <c r="I794" s="82">
        <f t="shared" si="38"/>
        <v>22.524928774928775</v>
      </c>
    </row>
    <row r="795" spans="1:9" x14ac:dyDescent="0.25">
      <c r="A795" t="str">
        <f t="shared" si="36"/>
        <v>H272008Q2</v>
      </c>
      <c r="B795" t="str">
        <f t="shared" si="37"/>
        <v>2008Q2</v>
      </c>
      <c r="C795" s="112" t="s">
        <v>64</v>
      </c>
      <c r="D795" s="112" t="s">
        <v>187</v>
      </c>
      <c r="E795" s="112" t="s">
        <v>480</v>
      </c>
      <c r="F795" s="113">
        <v>258</v>
      </c>
      <c r="G795" s="114">
        <v>10483</v>
      </c>
      <c r="H795" s="112" t="s">
        <v>120</v>
      </c>
      <c r="I795" s="82">
        <f t="shared" si="38"/>
        <v>24.611275398263853</v>
      </c>
    </row>
    <row r="796" spans="1:9" x14ac:dyDescent="0.25">
      <c r="A796" t="str">
        <f t="shared" si="36"/>
        <v>H272008Q3</v>
      </c>
      <c r="B796" t="str">
        <f t="shared" si="37"/>
        <v>2008Q3</v>
      </c>
      <c r="C796" s="112" t="s">
        <v>64</v>
      </c>
      <c r="D796" s="112" t="s">
        <v>187</v>
      </c>
      <c r="E796" s="112" t="s">
        <v>481</v>
      </c>
      <c r="F796" s="113">
        <v>203</v>
      </c>
      <c r="G796" s="114">
        <v>9518</v>
      </c>
      <c r="H796" s="112" t="s">
        <v>120</v>
      </c>
      <c r="I796" s="82">
        <f t="shared" si="38"/>
        <v>21.328010086152553</v>
      </c>
    </row>
    <row r="797" spans="1:9" x14ac:dyDescent="0.25">
      <c r="A797" t="str">
        <f t="shared" si="36"/>
        <v>H272008Q4</v>
      </c>
      <c r="B797" t="str">
        <f t="shared" si="37"/>
        <v>2008Q4</v>
      </c>
      <c r="C797" s="112" t="s">
        <v>64</v>
      </c>
      <c r="D797" s="112" t="s">
        <v>187</v>
      </c>
      <c r="E797" s="112" t="s">
        <v>464</v>
      </c>
      <c r="F797" s="113">
        <v>286</v>
      </c>
      <c r="G797" s="114">
        <v>10352</v>
      </c>
      <c r="H797" s="112" t="s">
        <v>120</v>
      </c>
      <c r="I797" s="82">
        <f t="shared" si="38"/>
        <v>27.627511591962907</v>
      </c>
    </row>
    <row r="798" spans="1:9" x14ac:dyDescent="0.25">
      <c r="A798" t="str">
        <f t="shared" si="36"/>
        <v>H272009Q1</v>
      </c>
      <c r="B798" t="str">
        <f t="shared" si="37"/>
        <v>2009Q1</v>
      </c>
      <c r="C798" s="112" t="s">
        <v>64</v>
      </c>
      <c r="D798" s="112" t="s">
        <v>119</v>
      </c>
      <c r="E798" s="112" t="s">
        <v>479</v>
      </c>
      <c r="F798" s="113">
        <v>183</v>
      </c>
      <c r="G798" s="114">
        <v>11355</v>
      </c>
      <c r="H798" s="112" t="s">
        <v>106</v>
      </c>
      <c r="I798" s="82">
        <f t="shared" si="38"/>
        <v>16.116248348745046</v>
      </c>
    </row>
    <row r="799" spans="1:9" x14ac:dyDescent="0.25">
      <c r="A799" t="str">
        <f t="shared" si="36"/>
        <v>H272009Q2</v>
      </c>
      <c r="B799" t="str">
        <f t="shared" si="37"/>
        <v>2009Q2</v>
      </c>
      <c r="C799" s="112" t="s">
        <v>64</v>
      </c>
      <c r="D799" s="112" t="s">
        <v>119</v>
      </c>
      <c r="E799" s="112" t="s">
        <v>480</v>
      </c>
      <c r="F799" s="113">
        <v>248</v>
      </c>
      <c r="G799" s="114">
        <v>10856</v>
      </c>
      <c r="H799" s="112" t="s">
        <v>106</v>
      </c>
      <c r="I799" s="82">
        <f t="shared" si="38"/>
        <v>22.844509948415624</v>
      </c>
    </row>
    <row r="800" spans="1:9" x14ac:dyDescent="0.25">
      <c r="A800" t="str">
        <f t="shared" si="36"/>
        <v>H272009Q3</v>
      </c>
      <c r="B800" t="str">
        <f t="shared" si="37"/>
        <v>2009Q3</v>
      </c>
      <c r="C800" s="112" t="s">
        <v>64</v>
      </c>
      <c r="D800" s="112" t="s">
        <v>119</v>
      </c>
      <c r="E800" s="112" t="s">
        <v>481</v>
      </c>
      <c r="F800" s="113">
        <v>349</v>
      </c>
      <c r="G800" s="114">
        <v>10826</v>
      </c>
      <c r="H800" s="112" t="s">
        <v>120</v>
      </c>
      <c r="I800" s="82">
        <f t="shared" si="38"/>
        <v>32.237206724552003</v>
      </c>
    </row>
    <row r="801" spans="1:9" x14ac:dyDescent="0.25">
      <c r="A801" t="str">
        <f t="shared" si="36"/>
        <v>H272009Q4</v>
      </c>
      <c r="B801" t="str">
        <f t="shared" si="37"/>
        <v>2009Q4</v>
      </c>
      <c r="C801" s="112" t="s">
        <v>64</v>
      </c>
      <c r="D801" s="112" t="s">
        <v>119</v>
      </c>
      <c r="E801" s="112" t="s">
        <v>464</v>
      </c>
      <c r="F801" s="113">
        <v>322</v>
      </c>
      <c r="G801" s="114">
        <v>10923</v>
      </c>
      <c r="H801" s="112" t="s">
        <v>120</v>
      </c>
      <c r="I801" s="82">
        <f t="shared" si="38"/>
        <v>29.479080838597458</v>
      </c>
    </row>
    <row r="802" spans="1:9" x14ac:dyDescent="0.25">
      <c r="A802" t="str">
        <f t="shared" si="36"/>
        <v>H272010Q1</v>
      </c>
      <c r="B802" t="str">
        <f t="shared" si="37"/>
        <v>2010Q1</v>
      </c>
      <c r="C802" s="112" t="s">
        <v>64</v>
      </c>
      <c r="D802" s="112" t="s">
        <v>121</v>
      </c>
      <c r="E802" s="112" t="s">
        <v>479</v>
      </c>
      <c r="F802" s="113">
        <v>246</v>
      </c>
      <c r="G802" s="114">
        <v>10817</v>
      </c>
      <c r="H802" s="112" t="s">
        <v>106</v>
      </c>
      <c r="I802" s="82">
        <f t="shared" si="38"/>
        <v>22.741980216326155</v>
      </c>
    </row>
    <row r="803" spans="1:9" x14ac:dyDescent="0.25">
      <c r="A803" t="str">
        <f t="shared" si="36"/>
        <v>H272010Q2</v>
      </c>
      <c r="B803" t="str">
        <f t="shared" si="37"/>
        <v>2010Q2</v>
      </c>
      <c r="C803" s="112" t="s">
        <v>64</v>
      </c>
      <c r="D803" s="112" t="s">
        <v>121</v>
      </c>
      <c r="E803" s="112" t="s">
        <v>480</v>
      </c>
      <c r="F803" s="113">
        <v>258</v>
      </c>
      <c r="G803" s="114">
        <v>10541</v>
      </c>
      <c r="H803" s="112" t="s">
        <v>106</v>
      </c>
      <c r="I803" s="82">
        <f t="shared" si="38"/>
        <v>24.475856180628025</v>
      </c>
    </row>
    <row r="804" spans="1:9" x14ac:dyDescent="0.25">
      <c r="A804" t="str">
        <f t="shared" si="36"/>
        <v>H272010Q3</v>
      </c>
      <c r="B804" t="str">
        <f t="shared" si="37"/>
        <v>2010Q3</v>
      </c>
      <c r="C804" s="112" t="s">
        <v>64</v>
      </c>
      <c r="D804" s="112" t="s">
        <v>121</v>
      </c>
      <c r="E804" s="112" t="s">
        <v>481</v>
      </c>
      <c r="F804" s="113">
        <v>200</v>
      </c>
      <c r="G804" s="114">
        <v>10813</v>
      </c>
      <c r="H804" s="112" t="s">
        <v>106</v>
      </c>
      <c r="I804" s="82">
        <f t="shared" si="38"/>
        <v>18.496254508462037</v>
      </c>
    </row>
    <row r="805" spans="1:9" x14ac:dyDescent="0.25">
      <c r="A805" t="str">
        <f t="shared" si="36"/>
        <v>H272010Q4</v>
      </c>
      <c r="B805" t="str">
        <f t="shared" si="37"/>
        <v>2010Q4</v>
      </c>
      <c r="C805" s="112" t="s">
        <v>64</v>
      </c>
      <c r="D805" s="112" t="s">
        <v>121</v>
      </c>
      <c r="E805" s="112" t="s">
        <v>464</v>
      </c>
      <c r="F805" s="113">
        <v>245</v>
      </c>
      <c r="G805" s="114">
        <v>11044</v>
      </c>
      <c r="H805" s="112" t="s">
        <v>106</v>
      </c>
      <c r="I805" s="82">
        <f t="shared" si="38"/>
        <v>22.183991307497283</v>
      </c>
    </row>
    <row r="806" spans="1:9" x14ac:dyDescent="0.25">
      <c r="A806" t="str">
        <f t="shared" si="36"/>
        <v>H272011Q1</v>
      </c>
      <c r="B806" t="str">
        <f t="shared" si="37"/>
        <v>2011Q1</v>
      </c>
      <c r="C806" s="112" t="s">
        <v>64</v>
      </c>
      <c r="D806" s="112" t="s">
        <v>123</v>
      </c>
      <c r="E806" s="112" t="s">
        <v>479</v>
      </c>
      <c r="F806" s="113">
        <v>524</v>
      </c>
      <c r="G806" s="114">
        <v>12057</v>
      </c>
      <c r="H806" s="112" t="s">
        <v>106</v>
      </c>
      <c r="I806" s="82">
        <f t="shared" si="38"/>
        <v>43.460230571452271</v>
      </c>
    </row>
    <row r="807" spans="1:9" x14ac:dyDescent="0.25">
      <c r="A807" t="str">
        <f t="shared" si="36"/>
        <v>H272011Q2</v>
      </c>
      <c r="B807" t="str">
        <f t="shared" si="37"/>
        <v>2011Q2</v>
      </c>
      <c r="C807" s="112" t="s">
        <v>64</v>
      </c>
      <c r="D807" s="112" t="s">
        <v>123</v>
      </c>
      <c r="E807" s="112" t="s">
        <v>480</v>
      </c>
      <c r="F807" s="113">
        <v>433</v>
      </c>
      <c r="G807" s="114">
        <v>11397</v>
      </c>
      <c r="H807" s="112" t="s">
        <v>106</v>
      </c>
      <c r="I807" s="82">
        <f t="shared" si="38"/>
        <v>37.992454154602093</v>
      </c>
    </row>
    <row r="808" spans="1:9" x14ac:dyDescent="0.25">
      <c r="A808" t="str">
        <f t="shared" si="36"/>
        <v>H272011Q3</v>
      </c>
      <c r="B808" t="str">
        <f t="shared" si="37"/>
        <v>2011Q3</v>
      </c>
      <c r="C808" s="112" t="s">
        <v>64</v>
      </c>
      <c r="D808" s="112" t="s">
        <v>123</v>
      </c>
      <c r="E808" s="112" t="s">
        <v>481</v>
      </c>
      <c r="F808" s="113">
        <v>419</v>
      </c>
      <c r="G808" s="114">
        <v>11328</v>
      </c>
      <c r="H808" s="112" t="s">
        <v>106</v>
      </c>
      <c r="I808" s="82">
        <f t="shared" si="38"/>
        <v>36.987994350282484</v>
      </c>
    </row>
    <row r="809" spans="1:9" x14ac:dyDescent="0.25">
      <c r="A809" t="str">
        <f t="shared" si="36"/>
        <v>H272011Q4</v>
      </c>
      <c r="B809" t="str">
        <f t="shared" si="37"/>
        <v>2011Q4</v>
      </c>
      <c r="C809" s="112" t="s">
        <v>64</v>
      </c>
      <c r="D809" s="112" t="s">
        <v>123</v>
      </c>
      <c r="E809" s="112" t="s">
        <v>464</v>
      </c>
      <c r="F809" s="113">
        <v>516</v>
      </c>
      <c r="G809" s="114">
        <v>11730</v>
      </c>
      <c r="H809" s="112" t="s">
        <v>106</v>
      </c>
      <c r="I809" s="82">
        <f t="shared" si="38"/>
        <v>43.989769820971865</v>
      </c>
    </row>
    <row r="810" spans="1:9" x14ac:dyDescent="0.25">
      <c r="A810" t="str">
        <f t="shared" si="36"/>
        <v>H272012Q1</v>
      </c>
      <c r="B810" t="str">
        <f t="shared" si="37"/>
        <v>2012Q1</v>
      </c>
      <c r="C810" s="112" t="s">
        <v>64</v>
      </c>
      <c r="D810" s="112" t="s">
        <v>124</v>
      </c>
      <c r="E810" s="112" t="s">
        <v>479</v>
      </c>
      <c r="F810" s="113">
        <v>407</v>
      </c>
      <c r="G810" s="114">
        <v>11563</v>
      </c>
      <c r="H810" s="112" t="s">
        <v>106</v>
      </c>
      <c r="I810" s="82">
        <f t="shared" si="38"/>
        <v>35.198477903658222</v>
      </c>
    </row>
    <row r="811" spans="1:9" x14ac:dyDescent="0.25">
      <c r="A811" t="str">
        <f t="shared" si="36"/>
        <v>H272012Q2</v>
      </c>
      <c r="B811" t="str">
        <f t="shared" si="37"/>
        <v>2012Q2</v>
      </c>
      <c r="C811" s="112" t="s">
        <v>64</v>
      </c>
      <c r="D811" s="112" t="s">
        <v>124</v>
      </c>
      <c r="E811" s="112" t="s">
        <v>480</v>
      </c>
      <c r="F811" s="113">
        <v>849</v>
      </c>
      <c r="G811" s="114">
        <v>10315</v>
      </c>
      <c r="H811" s="112" t="s">
        <v>106</v>
      </c>
      <c r="I811" s="82">
        <f t="shared" si="38"/>
        <v>82.307319437712067</v>
      </c>
    </row>
    <row r="812" spans="1:9" x14ac:dyDescent="0.25">
      <c r="A812" t="str">
        <f t="shared" si="36"/>
        <v>H272012Q3</v>
      </c>
      <c r="B812" t="str">
        <f t="shared" si="37"/>
        <v>2012Q3</v>
      </c>
      <c r="C812" s="112" t="s">
        <v>64</v>
      </c>
      <c r="D812" s="112" t="s">
        <v>124</v>
      </c>
      <c r="E812" s="112" t="s">
        <v>481</v>
      </c>
      <c r="F812" s="113">
        <v>431</v>
      </c>
      <c r="G812" s="114">
        <v>10456</v>
      </c>
      <c r="H812" s="112" t="s">
        <v>106</v>
      </c>
      <c r="I812" s="82">
        <f t="shared" si="38"/>
        <v>41.220351951032903</v>
      </c>
    </row>
    <row r="813" spans="1:9" x14ac:dyDescent="0.25">
      <c r="A813" t="str">
        <f t="shared" si="36"/>
        <v>H272012Q4</v>
      </c>
      <c r="B813" t="str">
        <f t="shared" si="37"/>
        <v>2012Q4</v>
      </c>
      <c r="C813" s="112" t="s">
        <v>64</v>
      </c>
      <c r="D813" s="112" t="s">
        <v>124</v>
      </c>
      <c r="E813" s="112" t="s">
        <v>464</v>
      </c>
      <c r="F813" s="113">
        <v>634</v>
      </c>
      <c r="G813" s="114">
        <v>10773</v>
      </c>
      <c r="H813" s="112" t="s">
        <v>106</v>
      </c>
      <c r="I813" s="82">
        <f t="shared" si="38"/>
        <v>58.850830780655336</v>
      </c>
    </row>
    <row r="814" spans="1:9" x14ac:dyDescent="0.25">
      <c r="A814" t="str">
        <f t="shared" si="36"/>
        <v>H272013Q1</v>
      </c>
      <c r="B814" t="str">
        <f t="shared" si="37"/>
        <v>2013Q1</v>
      </c>
      <c r="C814" s="112" t="s">
        <v>64</v>
      </c>
      <c r="D814" s="112" t="s">
        <v>125</v>
      </c>
      <c r="E814" s="112" t="s">
        <v>479</v>
      </c>
      <c r="F814" s="113">
        <v>403</v>
      </c>
      <c r="G814" s="114">
        <v>11102</v>
      </c>
      <c r="H814" s="112" t="s">
        <v>106</v>
      </c>
      <c r="I814" s="82">
        <f t="shared" si="38"/>
        <v>36.29976580796253</v>
      </c>
    </row>
    <row r="815" spans="1:9" x14ac:dyDescent="0.25">
      <c r="A815" t="str">
        <f t="shared" si="36"/>
        <v>H272013Q2</v>
      </c>
      <c r="B815" t="str">
        <f t="shared" si="37"/>
        <v>2013Q2</v>
      </c>
      <c r="C815" s="112" t="s">
        <v>64</v>
      </c>
      <c r="D815" s="112" t="s">
        <v>125</v>
      </c>
      <c r="E815" s="112" t="s">
        <v>480</v>
      </c>
      <c r="F815" s="113">
        <v>524</v>
      </c>
      <c r="G815" s="114">
        <v>11403</v>
      </c>
      <c r="H815" s="112" t="s">
        <v>106</v>
      </c>
      <c r="I815" s="82">
        <f t="shared" si="38"/>
        <v>45.952819433482418</v>
      </c>
    </row>
    <row r="816" spans="1:9" x14ac:dyDescent="0.25">
      <c r="A816" t="str">
        <f t="shared" si="36"/>
        <v>H272013Q3</v>
      </c>
      <c r="B816" t="str">
        <f t="shared" si="37"/>
        <v>2013Q3</v>
      </c>
      <c r="C816" s="112" t="s">
        <v>64</v>
      </c>
      <c r="D816" s="112" t="s">
        <v>125</v>
      </c>
      <c r="E816" s="112" t="s">
        <v>481</v>
      </c>
      <c r="F816" s="113">
        <v>443</v>
      </c>
      <c r="G816" s="114">
        <v>11323</v>
      </c>
      <c r="H816" s="112" t="s">
        <v>106</v>
      </c>
      <c r="I816" s="82">
        <f t="shared" si="38"/>
        <v>39.123907091760131</v>
      </c>
    </row>
    <row r="817" spans="1:9" x14ac:dyDescent="0.25">
      <c r="A817" t="str">
        <f t="shared" si="36"/>
        <v>H272013Q4</v>
      </c>
      <c r="B817" t="str">
        <f t="shared" si="37"/>
        <v>2013Q4</v>
      </c>
      <c r="C817" s="112" t="s">
        <v>64</v>
      </c>
      <c r="D817" s="112" t="s">
        <v>125</v>
      </c>
      <c r="E817" s="112" t="s">
        <v>464</v>
      </c>
      <c r="F817" s="113">
        <v>563</v>
      </c>
      <c r="G817" s="114">
        <v>11580</v>
      </c>
      <c r="H817" s="112" t="s">
        <v>106</v>
      </c>
      <c r="I817" s="82">
        <f t="shared" si="38"/>
        <v>48.618307426597582</v>
      </c>
    </row>
    <row r="818" spans="1:9" x14ac:dyDescent="0.25">
      <c r="A818" t="str">
        <f t="shared" si="36"/>
        <v>H272014Q1</v>
      </c>
      <c r="B818" t="str">
        <f t="shared" si="37"/>
        <v>2014Q1</v>
      </c>
      <c r="C818" s="112" t="s">
        <v>64</v>
      </c>
      <c r="D818" s="112" t="s">
        <v>126</v>
      </c>
      <c r="E818" s="112" t="s">
        <v>479</v>
      </c>
      <c r="F818" s="113">
        <v>520</v>
      </c>
      <c r="G818" s="114">
        <v>11807</v>
      </c>
      <c r="H818" s="112" t="s">
        <v>106</v>
      </c>
      <c r="I818" s="82">
        <f t="shared" si="38"/>
        <v>44.041670195646653</v>
      </c>
    </row>
    <row r="819" spans="1:9" x14ac:dyDescent="0.25">
      <c r="A819" t="str">
        <f t="shared" si="36"/>
        <v>H272014Q2</v>
      </c>
      <c r="B819" t="str">
        <f t="shared" si="37"/>
        <v>2014Q2</v>
      </c>
      <c r="C819" s="112" t="s">
        <v>64</v>
      </c>
      <c r="D819" s="112" t="s">
        <v>126</v>
      </c>
      <c r="E819" s="112" t="s">
        <v>480</v>
      </c>
      <c r="F819" s="113">
        <v>498</v>
      </c>
      <c r="G819" s="114">
        <v>11807</v>
      </c>
      <c r="H819" s="112" t="s">
        <v>106</v>
      </c>
      <c r="I819" s="82">
        <f t="shared" si="38"/>
        <v>42.178368764292365</v>
      </c>
    </row>
    <row r="820" spans="1:9" x14ac:dyDescent="0.25">
      <c r="A820" t="str">
        <f t="shared" si="36"/>
        <v>H272014Q3</v>
      </c>
      <c r="B820" t="str">
        <f t="shared" si="37"/>
        <v>2014Q3</v>
      </c>
      <c r="C820" s="112" t="s">
        <v>64</v>
      </c>
      <c r="D820" s="112" t="s">
        <v>126</v>
      </c>
      <c r="E820" s="112" t="s">
        <v>481</v>
      </c>
      <c r="F820" s="113">
        <v>592</v>
      </c>
      <c r="G820" s="114">
        <v>10674</v>
      </c>
      <c r="H820" s="112" t="s">
        <v>106</v>
      </c>
      <c r="I820" s="82">
        <f t="shared" si="38"/>
        <v>55.461869964399476</v>
      </c>
    </row>
    <row r="821" spans="1:9" x14ac:dyDescent="0.25">
      <c r="A821" t="str">
        <f t="shared" si="36"/>
        <v>H272014Q4</v>
      </c>
      <c r="B821" t="str">
        <f t="shared" si="37"/>
        <v>2014Q4</v>
      </c>
      <c r="C821" s="112" t="s">
        <v>64</v>
      </c>
      <c r="D821" s="112" t="s">
        <v>126</v>
      </c>
      <c r="E821" s="112" t="s">
        <v>464</v>
      </c>
      <c r="F821" s="113">
        <v>708.6</v>
      </c>
      <c r="G821" s="114">
        <v>10924</v>
      </c>
      <c r="H821" s="112" t="s">
        <v>106</v>
      </c>
      <c r="I821" s="82">
        <f t="shared" si="38"/>
        <v>64.866349322592455</v>
      </c>
    </row>
    <row r="822" spans="1:9" x14ac:dyDescent="0.25">
      <c r="A822" t="str">
        <f t="shared" si="36"/>
        <v>H272015Q1</v>
      </c>
      <c r="B822" t="str">
        <f t="shared" si="37"/>
        <v>2015Q1</v>
      </c>
      <c r="C822" s="112" t="s">
        <v>64</v>
      </c>
      <c r="D822" s="112" t="s">
        <v>127</v>
      </c>
      <c r="E822" s="112" t="s">
        <v>479</v>
      </c>
      <c r="F822" s="113">
        <v>487.3</v>
      </c>
      <c r="G822" s="114">
        <v>11210</v>
      </c>
      <c r="H822" s="112" t="s">
        <v>106</v>
      </c>
      <c r="I822" s="82">
        <f t="shared" si="38"/>
        <v>43.470115967885818</v>
      </c>
    </row>
    <row r="823" spans="1:9" x14ac:dyDescent="0.25">
      <c r="A823" t="str">
        <f t="shared" si="36"/>
        <v>H272015Q2</v>
      </c>
      <c r="B823" t="str">
        <f t="shared" si="37"/>
        <v>2015Q2</v>
      </c>
      <c r="C823" s="112" t="s">
        <v>64</v>
      </c>
      <c r="D823" s="112" t="s">
        <v>127</v>
      </c>
      <c r="E823" s="112" t="s">
        <v>480</v>
      </c>
      <c r="F823" s="113">
        <v>658</v>
      </c>
      <c r="G823" s="114">
        <v>10651</v>
      </c>
      <c r="H823" s="112" t="s">
        <v>106</v>
      </c>
      <c r="I823" s="82">
        <f t="shared" si="38"/>
        <v>61.778236785278381</v>
      </c>
    </row>
    <row r="824" spans="1:9" x14ac:dyDescent="0.25">
      <c r="A824" t="str">
        <f t="shared" si="36"/>
        <v>H272015Q3</v>
      </c>
      <c r="B824" t="str">
        <f t="shared" si="37"/>
        <v>2015Q3</v>
      </c>
      <c r="C824" s="112" t="s">
        <v>64</v>
      </c>
      <c r="D824" s="112" t="s">
        <v>127</v>
      </c>
      <c r="E824" s="112" t="s">
        <v>481</v>
      </c>
      <c r="F824" s="113">
        <v>593</v>
      </c>
      <c r="G824" s="114">
        <v>10273</v>
      </c>
      <c r="H824" s="112" t="s">
        <v>106</v>
      </c>
      <c r="I824" s="82">
        <f t="shared" si="38"/>
        <v>57.724131217755286</v>
      </c>
    </row>
    <row r="825" spans="1:9" x14ac:dyDescent="0.25">
      <c r="A825" t="str">
        <f t="shared" si="36"/>
        <v>H272015Q4</v>
      </c>
      <c r="B825" t="str">
        <f t="shared" si="37"/>
        <v>2015Q4</v>
      </c>
      <c r="C825" s="112" t="s">
        <v>64</v>
      </c>
      <c r="D825" s="112" t="s">
        <v>127</v>
      </c>
      <c r="E825" s="112" t="s">
        <v>464</v>
      </c>
      <c r="F825" s="113">
        <v>668</v>
      </c>
      <c r="G825" s="114">
        <v>10290</v>
      </c>
      <c r="H825" s="112" t="s">
        <v>106</v>
      </c>
      <c r="I825" s="82">
        <f t="shared" si="38"/>
        <v>64.91739552964043</v>
      </c>
    </row>
    <row r="826" spans="1:9" x14ac:dyDescent="0.25">
      <c r="A826" t="str">
        <f t="shared" si="36"/>
        <v>H272016Q1</v>
      </c>
      <c r="B826" t="str">
        <f t="shared" si="37"/>
        <v>2016Q1</v>
      </c>
      <c r="C826" s="112" t="s">
        <v>64</v>
      </c>
      <c r="D826" s="112" t="s">
        <v>428</v>
      </c>
      <c r="E826" s="112" t="s">
        <v>479</v>
      </c>
      <c r="F826" s="113">
        <v>634</v>
      </c>
      <c r="G826" s="114">
        <v>10556</v>
      </c>
      <c r="H826" s="112" t="s">
        <v>106</v>
      </c>
      <c r="I826" s="82">
        <f t="shared" si="38"/>
        <v>60.060629026146273</v>
      </c>
    </row>
    <row r="827" spans="1:9" x14ac:dyDescent="0.25">
      <c r="A827" t="str">
        <f t="shared" si="36"/>
        <v>H272016Q2</v>
      </c>
      <c r="B827" t="str">
        <f t="shared" si="37"/>
        <v>2016Q2</v>
      </c>
      <c r="C827" s="112" t="s">
        <v>64</v>
      </c>
      <c r="D827" s="112" t="s">
        <v>428</v>
      </c>
      <c r="E827" s="112" t="s">
        <v>480</v>
      </c>
      <c r="F827" s="113">
        <v>676</v>
      </c>
      <c r="G827" s="114">
        <v>10953</v>
      </c>
      <c r="H827" s="112" t="s">
        <v>106</v>
      </c>
      <c r="I827" s="82">
        <f t="shared" si="38"/>
        <v>61.7182507075687</v>
      </c>
    </row>
    <row r="828" spans="1:9" x14ac:dyDescent="0.25">
      <c r="A828" t="str">
        <f t="shared" si="36"/>
        <v>H272016Q4</v>
      </c>
      <c r="B828" t="str">
        <f t="shared" si="37"/>
        <v>2016Q4</v>
      </c>
      <c r="C828" s="112" t="s">
        <v>64</v>
      </c>
      <c r="D828" s="112" t="s">
        <v>428</v>
      </c>
      <c r="E828" s="112" t="s">
        <v>464</v>
      </c>
      <c r="F828" s="113">
        <v>617</v>
      </c>
      <c r="G828" s="114">
        <v>11046</v>
      </c>
      <c r="H828" s="112" t="s">
        <v>106</v>
      </c>
      <c r="I828" s="82">
        <f t="shared" si="38"/>
        <v>55.857323918160425</v>
      </c>
    </row>
    <row r="829" spans="1:9" x14ac:dyDescent="0.25">
      <c r="A829" t="str">
        <f t="shared" si="36"/>
        <v>H272017Q1</v>
      </c>
      <c r="B829" t="str">
        <f t="shared" si="37"/>
        <v>2017Q1</v>
      </c>
      <c r="C829" s="112" t="s">
        <v>64</v>
      </c>
      <c r="D829" s="112" t="s">
        <v>447</v>
      </c>
      <c r="E829" s="112" t="s">
        <v>479</v>
      </c>
      <c r="F829" s="113">
        <v>747</v>
      </c>
      <c r="G829" s="114">
        <v>11267</v>
      </c>
      <c r="H829" s="112" t="s">
        <v>106</v>
      </c>
      <c r="I829" s="82">
        <f t="shared" si="38"/>
        <v>66.299813614981801</v>
      </c>
    </row>
    <row r="830" spans="1:9" x14ac:dyDescent="0.25">
      <c r="A830" t="str">
        <f t="shared" si="36"/>
        <v>H272017Q2</v>
      </c>
      <c r="B830" t="str">
        <f t="shared" si="37"/>
        <v>2017Q2</v>
      </c>
      <c r="C830" s="112" t="s">
        <v>64</v>
      </c>
      <c r="D830" s="112" t="s">
        <v>447</v>
      </c>
      <c r="E830" s="112" t="s">
        <v>480</v>
      </c>
      <c r="F830" s="113">
        <v>662</v>
      </c>
      <c r="G830" s="114">
        <v>10776</v>
      </c>
      <c r="H830" s="112" t="s">
        <v>106</v>
      </c>
      <c r="I830" s="82">
        <f t="shared" si="38"/>
        <v>61.43281365998515</v>
      </c>
    </row>
    <row r="831" spans="1:9" x14ac:dyDescent="0.25">
      <c r="A831" t="str">
        <f t="shared" si="36"/>
        <v>H272017Q3</v>
      </c>
      <c r="B831" t="str">
        <f t="shared" si="37"/>
        <v>2017Q3</v>
      </c>
      <c r="C831" s="112" t="s">
        <v>64</v>
      </c>
      <c r="D831" s="112" t="s">
        <v>447</v>
      </c>
      <c r="E831" s="112" t="s">
        <v>481</v>
      </c>
      <c r="F831" s="113">
        <v>584</v>
      </c>
      <c r="G831" s="114">
        <v>10767</v>
      </c>
      <c r="H831" s="112" t="s">
        <v>106</v>
      </c>
      <c r="I831" s="82">
        <f t="shared" si="38"/>
        <v>54.2398068171264</v>
      </c>
    </row>
    <row r="832" spans="1:9" x14ac:dyDescent="0.25">
      <c r="A832" t="str">
        <f t="shared" si="36"/>
        <v>H272017Q4</v>
      </c>
      <c r="B832" t="str">
        <f t="shared" si="37"/>
        <v>2017Q4</v>
      </c>
      <c r="C832" s="112" t="s">
        <v>64</v>
      </c>
      <c r="D832" s="112" t="s">
        <v>447</v>
      </c>
      <c r="E832" s="112" t="s">
        <v>464</v>
      </c>
      <c r="F832" s="113">
        <v>629.25</v>
      </c>
      <c r="G832" s="114">
        <v>10784</v>
      </c>
      <c r="H832" s="112" t="s">
        <v>106</v>
      </c>
      <c r="I832" s="82">
        <f t="shared" si="38"/>
        <v>58.350333827893174</v>
      </c>
    </row>
    <row r="833" spans="1:9" x14ac:dyDescent="0.25">
      <c r="A833" t="str">
        <f t="shared" si="36"/>
        <v>H272018Q1</v>
      </c>
      <c r="B833" t="str">
        <f t="shared" si="37"/>
        <v>2018Q1</v>
      </c>
      <c r="C833" s="112" t="s">
        <v>64</v>
      </c>
      <c r="D833" s="112" t="s">
        <v>456</v>
      </c>
      <c r="E833" s="112" t="s">
        <v>479</v>
      </c>
      <c r="F833" s="113">
        <v>732.55</v>
      </c>
      <c r="G833" s="114">
        <v>10909</v>
      </c>
      <c r="H833" s="112" t="s">
        <v>106</v>
      </c>
      <c r="I833" s="82">
        <f t="shared" si="38"/>
        <v>67.150976258135486</v>
      </c>
    </row>
    <row r="834" spans="1:9" x14ac:dyDescent="0.25">
      <c r="A834" t="str">
        <f t="shared" si="36"/>
        <v>H272018Q2</v>
      </c>
      <c r="B834" t="str">
        <f t="shared" si="37"/>
        <v>2018Q2</v>
      </c>
      <c r="C834" s="112" t="s">
        <v>64</v>
      </c>
      <c r="D834" s="112" t="s">
        <v>456</v>
      </c>
      <c r="E834" s="112" t="s">
        <v>480</v>
      </c>
      <c r="F834" s="113">
        <v>730.8</v>
      </c>
      <c r="G834" s="114">
        <v>11026</v>
      </c>
      <c r="H834" s="112" t="s">
        <v>106</v>
      </c>
      <c r="I834" s="82">
        <f t="shared" si="38"/>
        <v>66.279702521313254</v>
      </c>
    </row>
    <row r="835" spans="1:9" x14ac:dyDescent="0.25">
      <c r="A835" t="str">
        <f t="shared" ref="A835:A898" si="39">C835&amp;D835&amp;"Q"&amp;E835</f>
        <v>H272018Q3</v>
      </c>
      <c r="B835" t="str">
        <f t="shared" ref="B835:B898" si="40">D835&amp;"Q"&amp;E835</f>
        <v>2018Q3</v>
      </c>
      <c r="C835" s="112" t="s">
        <v>64</v>
      </c>
      <c r="D835" s="112" t="s">
        <v>456</v>
      </c>
      <c r="E835" s="112" t="s">
        <v>481</v>
      </c>
      <c r="F835" s="113">
        <v>595.4</v>
      </c>
      <c r="G835" s="114">
        <v>10529</v>
      </c>
      <c r="H835" s="112" t="s">
        <v>106</v>
      </c>
      <c r="I835" s="82">
        <f t="shared" ref="I835:I898" si="41">F835/G835*1000</f>
        <v>56.54858011207142</v>
      </c>
    </row>
    <row r="836" spans="1:9" x14ac:dyDescent="0.25">
      <c r="A836" t="str">
        <f t="shared" si="39"/>
        <v>H272018Q4</v>
      </c>
      <c r="B836" t="str">
        <f t="shared" si="40"/>
        <v>2018Q4</v>
      </c>
      <c r="C836" s="112" t="s">
        <v>64</v>
      </c>
      <c r="D836" s="112" t="s">
        <v>456</v>
      </c>
      <c r="E836" s="112" t="s">
        <v>464</v>
      </c>
      <c r="F836" s="113">
        <v>705.3</v>
      </c>
      <c r="G836" s="114">
        <v>11093</v>
      </c>
      <c r="H836" s="112" t="s">
        <v>106</v>
      </c>
      <c r="I836" s="82">
        <f t="shared" si="41"/>
        <v>63.580636437392954</v>
      </c>
    </row>
    <row r="837" spans="1:9" x14ac:dyDescent="0.25">
      <c r="A837" t="str">
        <f t="shared" si="39"/>
        <v>H282008Q1</v>
      </c>
      <c r="B837" t="str">
        <f t="shared" si="40"/>
        <v>2008Q1</v>
      </c>
      <c r="C837" s="112" t="s">
        <v>65</v>
      </c>
      <c r="D837" s="112" t="s">
        <v>187</v>
      </c>
      <c r="E837" s="112" t="s">
        <v>479</v>
      </c>
      <c r="F837" s="113">
        <v>497</v>
      </c>
      <c r="G837" s="114">
        <v>14236</v>
      </c>
      <c r="H837" s="112" t="s">
        <v>120</v>
      </c>
      <c r="I837" s="82">
        <f t="shared" si="41"/>
        <v>34.911491992132625</v>
      </c>
    </row>
    <row r="838" spans="1:9" x14ac:dyDescent="0.25">
      <c r="A838" t="str">
        <f t="shared" si="39"/>
        <v>H282008Q2</v>
      </c>
      <c r="B838" t="str">
        <f t="shared" si="40"/>
        <v>2008Q2</v>
      </c>
      <c r="C838" s="112" t="s">
        <v>65</v>
      </c>
      <c r="D838" s="112" t="s">
        <v>187</v>
      </c>
      <c r="E838" s="112" t="s">
        <v>480</v>
      </c>
      <c r="F838" s="113">
        <v>482</v>
      </c>
      <c r="G838" s="114">
        <v>13725</v>
      </c>
      <c r="H838" s="112" t="s">
        <v>120</v>
      </c>
      <c r="I838" s="82">
        <f t="shared" si="41"/>
        <v>35.118397085610205</v>
      </c>
    </row>
    <row r="839" spans="1:9" x14ac:dyDescent="0.25">
      <c r="A839" t="str">
        <f t="shared" si="39"/>
        <v>H282008Q3</v>
      </c>
      <c r="B839" t="str">
        <f t="shared" si="40"/>
        <v>2008Q3</v>
      </c>
      <c r="C839" s="112" t="s">
        <v>65</v>
      </c>
      <c r="D839" s="112" t="s">
        <v>187</v>
      </c>
      <c r="E839" s="112" t="s">
        <v>481</v>
      </c>
      <c r="F839" s="113">
        <v>446</v>
      </c>
      <c r="G839" s="114">
        <v>14425</v>
      </c>
      <c r="H839" s="112" t="s">
        <v>120</v>
      </c>
      <c r="I839" s="82">
        <f t="shared" si="41"/>
        <v>30.918544194107451</v>
      </c>
    </row>
    <row r="840" spans="1:9" x14ac:dyDescent="0.25">
      <c r="A840" t="str">
        <f t="shared" si="39"/>
        <v>H282008Q4</v>
      </c>
      <c r="B840" t="str">
        <f t="shared" si="40"/>
        <v>2008Q4</v>
      </c>
      <c r="C840" s="112" t="s">
        <v>65</v>
      </c>
      <c r="D840" s="112" t="s">
        <v>187</v>
      </c>
      <c r="E840" s="112" t="s">
        <v>464</v>
      </c>
      <c r="F840" s="113">
        <v>818</v>
      </c>
      <c r="G840" s="114">
        <v>16296</v>
      </c>
      <c r="H840" s="112" t="s">
        <v>120</v>
      </c>
      <c r="I840" s="82">
        <f t="shared" si="41"/>
        <v>50.196367206676484</v>
      </c>
    </row>
    <row r="841" spans="1:9" x14ac:dyDescent="0.25">
      <c r="A841" t="str">
        <f t="shared" si="39"/>
        <v>H282009Q1</v>
      </c>
      <c r="B841" t="str">
        <f t="shared" si="40"/>
        <v>2009Q1</v>
      </c>
      <c r="C841" s="112" t="s">
        <v>65</v>
      </c>
      <c r="D841" s="112" t="s">
        <v>119</v>
      </c>
      <c r="E841" s="112" t="s">
        <v>479</v>
      </c>
      <c r="F841" s="113">
        <v>419</v>
      </c>
      <c r="G841" s="114">
        <v>16867</v>
      </c>
      <c r="H841" s="112" t="s">
        <v>106</v>
      </c>
      <c r="I841" s="82">
        <f t="shared" si="41"/>
        <v>24.841406296318254</v>
      </c>
    </row>
    <row r="842" spans="1:9" x14ac:dyDescent="0.25">
      <c r="A842" t="str">
        <f t="shared" si="39"/>
        <v>H282009Q2</v>
      </c>
      <c r="B842" t="str">
        <f t="shared" si="40"/>
        <v>2009Q2</v>
      </c>
      <c r="C842" s="112" t="s">
        <v>65</v>
      </c>
      <c r="D842" s="112" t="s">
        <v>119</v>
      </c>
      <c r="E842" s="112" t="s">
        <v>480</v>
      </c>
      <c r="F842" s="113">
        <v>347</v>
      </c>
      <c r="G842" s="114">
        <v>15587</v>
      </c>
      <c r="H842" s="112" t="s">
        <v>106</v>
      </c>
      <c r="I842" s="82">
        <f t="shared" si="41"/>
        <v>22.262141528196572</v>
      </c>
    </row>
    <row r="843" spans="1:9" x14ac:dyDescent="0.25">
      <c r="A843" t="str">
        <f t="shared" si="39"/>
        <v>H282009Q3</v>
      </c>
      <c r="B843" t="str">
        <f t="shared" si="40"/>
        <v>2009Q3</v>
      </c>
      <c r="C843" s="112" t="s">
        <v>65</v>
      </c>
      <c r="D843" s="112" t="s">
        <v>119</v>
      </c>
      <c r="E843" s="112" t="s">
        <v>481</v>
      </c>
      <c r="F843" s="113">
        <v>402</v>
      </c>
      <c r="G843" s="114">
        <v>14911</v>
      </c>
      <c r="H843" s="112" t="s">
        <v>120</v>
      </c>
      <c r="I843" s="82">
        <f t="shared" si="41"/>
        <v>26.959962443833412</v>
      </c>
    </row>
    <row r="844" spans="1:9" x14ac:dyDescent="0.25">
      <c r="A844" t="str">
        <f t="shared" si="39"/>
        <v>H282009Q4</v>
      </c>
      <c r="B844" t="str">
        <f t="shared" si="40"/>
        <v>2009Q4</v>
      </c>
      <c r="C844" s="112" t="s">
        <v>65</v>
      </c>
      <c r="D844" s="112" t="s">
        <v>119</v>
      </c>
      <c r="E844" s="112" t="s">
        <v>464</v>
      </c>
      <c r="F844" s="113">
        <v>752</v>
      </c>
      <c r="G844" s="114">
        <v>14246</v>
      </c>
      <c r="H844" s="112" t="s">
        <v>120</v>
      </c>
      <c r="I844" s="82">
        <f t="shared" si="41"/>
        <v>52.786747157096727</v>
      </c>
    </row>
    <row r="845" spans="1:9" x14ac:dyDescent="0.25">
      <c r="A845" t="str">
        <f t="shared" si="39"/>
        <v>H282010Q1</v>
      </c>
      <c r="B845" t="str">
        <f t="shared" si="40"/>
        <v>2010Q1</v>
      </c>
      <c r="C845" s="112" t="s">
        <v>65</v>
      </c>
      <c r="D845" s="112" t="s">
        <v>121</v>
      </c>
      <c r="E845" s="112" t="s">
        <v>479</v>
      </c>
      <c r="F845" s="113">
        <v>487</v>
      </c>
      <c r="G845" s="114">
        <v>17325</v>
      </c>
      <c r="H845" s="112" t="s">
        <v>106</v>
      </c>
      <c r="I845" s="82">
        <f t="shared" si="41"/>
        <v>28.10966810966811</v>
      </c>
    </row>
    <row r="846" spans="1:9" x14ac:dyDescent="0.25">
      <c r="A846" t="str">
        <f t="shared" si="39"/>
        <v>H282010Q2</v>
      </c>
      <c r="B846" t="str">
        <f t="shared" si="40"/>
        <v>2010Q2</v>
      </c>
      <c r="C846" s="112" t="s">
        <v>65</v>
      </c>
      <c r="D846" s="112" t="s">
        <v>121</v>
      </c>
      <c r="E846" s="112" t="s">
        <v>480</v>
      </c>
      <c r="F846" s="113">
        <v>524</v>
      </c>
      <c r="G846" s="114">
        <v>16728</v>
      </c>
      <c r="H846" s="112" t="s">
        <v>106</v>
      </c>
      <c r="I846" s="82">
        <f t="shared" si="41"/>
        <v>31.324725011956005</v>
      </c>
    </row>
    <row r="847" spans="1:9" x14ac:dyDescent="0.25">
      <c r="A847" t="str">
        <f t="shared" si="39"/>
        <v>H282010Q3</v>
      </c>
      <c r="B847" t="str">
        <f t="shared" si="40"/>
        <v>2010Q3</v>
      </c>
      <c r="C847" s="112" t="s">
        <v>65</v>
      </c>
      <c r="D847" s="112" t="s">
        <v>121</v>
      </c>
      <c r="E847" s="112" t="s">
        <v>481</v>
      </c>
      <c r="F847" s="113">
        <v>546</v>
      </c>
      <c r="G847" s="114">
        <v>16560</v>
      </c>
      <c r="H847" s="112" t="s">
        <v>106</v>
      </c>
      <c r="I847" s="82">
        <f t="shared" si="41"/>
        <v>32.971014492753625</v>
      </c>
    </row>
    <row r="848" spans="1:9" x14ac:dyDescent="0.25">
      <c r="A848" t="str">
        <f t="shared" si="39"/>
        <v>H282010Q4</v>
      </c>
      <c r="B848" t="str">
        <f t="shared" si="40"/>
        <v>2010Q4</v>
      </c>
      <c r="C848" s="112" t="s">
        <v>65</v>
      </c>
      <c r="D848" s="112" t="s">
        <v>121</v>
      </c>
      <c r="E848" s="112" t="s">
        <v>464</v>
      </c>
      <c r="F848" s="113">
        <v>545</v>
      </c>
      <c r="G848" s="114">
        <v>15866</v>
      </c>
      <c r="H848" s="112" t="s">
        <v>106</v>
      </c>
      <c r="I848" s="82">
        <f t="shared" si="41"/>
        <v>34.350182780789105</v>
      </c>
    </row>
    <row r="849" spans="1:9" x14ac:dyDescent="0.25">
      <c r="A849" t="str">
        <f t="shared" si="39"/>
        <v>H282011Q1</v>
      </c>
      <c r="B849" t="str">
        <f t="shared" si="40"/>
        <v>2011Q1</v>
      </c>
      <c r="C849" s="112" t="s">
        <v>65</v>
      </c>
      <c r="D849" s="112" t="s">
        <v>123</v>
      </c>
      <c r="E849" s="112" t="s">
        <v>479</v>
      </c>
      <c r="F849" s="113">
        <v>458</v>
      </c>
      <c r="G849" s="114">
        <v>16976</v>
      </c>
      <c r="H849" s="112" t="s">
        <v>106</v>
      </c>
      <c r="I849" s="82">
        <f t="shared" si="41"/>
        <v>26.979264844486334</v>
      </c>
    </row>
    <row r="850" spans="1:9" x14ac:dyDescent="0.25">
      <c r="A850" t="str">
        <f t="shared" si="39"/>
        <v>H282011Q2</v>
      </c>
      <c r="B850" t="str">
        <f t="shared" si="40"/>
        <v>2011Q2</v>
      </c>
      <c r="C850" s="112" t="s">
        <v>65</v>
      </c>
      <c r="D850" s="112" t="s">
        <v>123</v>
      </c>
      <c r="E850" s="112" t="s">
        <v>480</v>
      </c>
      <c r="F850" s="113">
        <v>961</v>
      </c>
      <c r="G850" s="114">
        <v>13546</v>
      </c>
      <c r="H850" s="112" t="s">
        <v>106</v>
      </c>
      <c r="I850" s="82">
        <f t="shared" si="41"/>
        <v>70.943451941532544</v>
      </c>
    </row>
    <row r="851" spans="1:9" x14ac:dyDescent="0.25">
      <c r="A851" t="str">
        <f t="shared" si="39"/>
        <v>H282011Q3</v>
      </c>
      <c r="B851" t="str">
        <f t="shared" si="40"/>
        <v>2011Q3</v>
      </c>
      <c r="C851" s="112" t="s">
        <v>65</v>
      </c>
      <c r="D851" s="112" t="s">
        <v>123</v>
      </c>
      <c r="E851" s="112" t="s">
        <v>481</v>
      </c>
      <c r="F851" s="113">
        <v>732</v>
      </c>
      <c r="G851" s="114">
        <v>13269</v>
      </c>
      <c r="H851" s="112" t="s">
        <v>106</v>
      </c>
      <c r="I851" s="82">
        <f t="shared" si="41"/>
        <v>55.166176803074833</v>
      </c>
    </row>
    <row r="852" spans="1:9" x14ac:dyDescent="0.25">
      <c r="A852" t="str">
        <f t="shared" si="39"/>
        <v>H282011Q4</v>
      </c>
      <c r="B852" t="str">
        <f t="shared" si="40"/>
        <v>2011Q4</v>
      </c>
      <c r="C852" s="112" t="s">
        <v>65</v>
      </c>
      <c r="D852" s="112" t="s">
        <v>123</v>
      </c>
      <c r="E852" s="112" t="s">
        <v>464</v>
      </c>
      <c r="F852" s="113">
        <v>848</v>
      </c>
      <c r="G852" s="114">
        <v>14647</v>
      </c>
      <c r="H852" s="112" t="s">
        <v>106</v>
      </c>
      <c r="I852" s="82">
        <f t="shared" si="41"/>
        <v>57.895814842629896</v>
      </c>
    </row>
    <row r="853" spans="1:9" x14ac:dyDescent="0.25">
      <c r="A853" t="str">
        <f t="shared" si="39"/>
        <v>H282012Q1</v>
      </c>
      <c r="B853" t="str">
        <f t="shared" si="40"/>
        <v>2012Q1</v>
      </c>
      <c r="C853" s="112" t="s">
        <v>65</v>
      </c>
      <c r="D853" s="112" t="s">
        <v>124</v>
      </c>
      <c r="E853" s="112" t="s">
        <v>479</v>
      </c>
      <c r="F853" s="113">
        <v>876</v>
      </c>
      <c r="G853" s="114">
        <v>14253</v>
      </c>
      <c r="H853" s="112" t="s">
        <v>106</v>
      </c>
      <c r="I853" s="82">
        <f t="shared" si="41"/>
        <v>61.460745106293409</v>
      </c>
    </row>
    <row r="854" spans="1:9" x14ac:dyDescent="0.25">
      <c r="A854" t="str">
        <f t="shared" si="39"/>
        <v>H282012Q2</v>
      </c>
      <c r="B854" t="str">
        <f t="shared" si="40"/>
        <v>2012Q2</v>
      </c>
      <c r="C854" s="112" t="s">
        <v>65</v>
      </c>
      <c r="D854" s="112" t="s">
        <v>124</v>
      </c>
      <c r="E854" s="112" t="s">
        <v>480</v>
      </c>
      <c r="F854" s="113">
        <v>1472</v>
      </c>
      <c r="G854" s="114">
        <v>13638</v>
      </c>
      <c r="H854" s="112" t="s">
        <v>106</v>
      </c>
      <c r="I854" s="82">
        <f t="shared" si="41"/>
        <v>107.93371462091216</v>
      </c>
    </row>
    <row r="855" spans="1:9" x14ac:dyDescent="0.25">
      <c r="A855" t="str">
        <f t="shared" si="39"/>
        <v>H282012Q3</v>
      </c>
      <c r="B855" t="str">
        <f t="shared" si="40"/>
        <v>2012Q3</v>
      </c>
      <c r="C855" s="112" t="s">
        <v>65</v>
      </c>
      <c r="D855" s="112" t="s">
        <v>124</v>
      </c>
      <c r="E855" s="112" t="s">
        <v>481</v>
      </c>
      <c r="F855" s="113">
        <v>972</v>
      </c>
      <c r="G855" s="114">
        <v>13694</v>
      </c>
      <c r="H855" s="112" t="s">
        <v>106</v>
      </c>
      <c r="I855" s="82">
        <f t="shared" si="41"/>
        <v>70.979991237038121</v>
      </c>
    </row>
    <row r="856" spans="1:9" x14ac:dyDescent="0.25">
      <c r="A856" t="str">
        <f t="shared" si="39"/>
        <v>H282012Q4</v>
      </c>
      <c r="B856" t="str">
        <f t="shared" si="40"/>
        <v>2012Q4</v>
      </c>
      <c r="C856" s="112" t="s">
        <v>65</v>
      </c>
      <c r="D856" s="112" t="s">
        <v>124</v>
      </c>
      <c r="E856" s="112" t="s">
        <v>464</v>
      </c>
      <c r="F856" s="113">
        <v>910</v>
      </c>
      <c r="G856" s="114">
        <v>13658</v>
      </c>
      <c r="H856" s="112" t="s">
        <v>106</v>
      </c>
      <c r="I856" s="82">
        <f t="shared" si="41"/>
        <v>66.627617513545175</v>
      </c>
    </row>
    <row r="857" spans="1:9" x14ac:dyDescent="0.25">
      <c r="A857" t="str">
        <f t="shared" si="39"/>
        <v>H282013Q1</v>
      </c>
      <c r="B857" t="str">
        <f t="shared" si="40"/>
        <v>2013Q1</v>
      </c>
      <c r="C857" s="112" t="s">
        <v>65</v>
      </c>
      <c r="D857" s="112" t="s">
        <v>125</v>
      </c>
      <c r="E857" s="112" t="s">
        <v>479</v>
      </c>
      <c r="F857" s="113">
        <v>1307</v>
      </c>
      <c r="G857" s="114">
        <v>14084</v>
      </c>
      <c r="H857" s="112" t="s">
        <v>106</v>
      </c>
      <c r="I857" s="82">
        <f t="shared" si="41"/>
        <v>92.800340812269241</v>
      </c>
    </row>
    <row r="858" spans="1:9" x14ac:dyDescent="0.25">
      <c r="A858" t="str">
        <f t="shared" si="39"/>
        <v>H282013Q2</v>
      </c>
      <c r="B858" t="str">
        <f t="shared" si="40"/>
        <v>2013Q2</v>
      </c>
      <c r="C858" s="112" t="s">
        <v>65</v>
      </c>
      <c r="D858" s="112" t="s">
        <v>125</v>
      </c>
      <c r="E858" s="112" t="s">
        <v>480</v>
      </c>
      <c r="F858" s="113">
        <v>971</v>
      </c>
      <c r="G858" s="114">
        <v>14468</v>
      </c>
      <c r="H858" s="112" t="s">
        <v>106</v>
      </c>
      <c r="I858" s="82">
        <f t="shared" si="41"/>
        <v>67.113630080176947</v>
      </c>
    </row>
    <row r="859" spans="1:9" x14ac:dyDescent="0.25">
      <c r="A859" t="str">
        <f t="shared" si="39"/>
        <v>H282013Q3</v>
      </c>
      <c r="B859" t="str">
        <f t="shared" si="40"/>
        <v>2013Q3</v>
      </c>
      <c r="C859" s="112" t="s">
        <v>65</v>
      </c>
      <c r="D859" s="112" t="s">
        <v>125</v>
      </c>
      <c r="E859" s="112" t="s">
        <v>481</v>
      </c>
      <c r="F859" s="113">
        <v>855</v>
      </c>
      <c r="G859" s="114">
        <v>13318</v>
      </c>
      <c r="H859" s="112" t="s">
        <v>106</v>
      </c>
      <c r="I859" s="82">
        <f t="shared" si="41"/>
        <v>64.198828652950894</v>
      </c>
    </row>
    <row r="860" spans="1:9" x14ac:dyDescent="0.25">
      <c r="A860" t="str">
        <f t="shared" si="39"/>
        <v>H282013Q4</v>
      </c>
      <c r="B860" t="str">
        <f t="shared" si="40"/>
        <v>2013Q4</v>
      </c>
      <c r="C860" s="112" t="s">
        <v>65</v>
      </c>
      <c r="D860" s="112" t="s">
        <v>125</v>
      </c>
      <c r="E860" s="112" t="s">
        <v>464</v>
      </c>
      <c r="F860" s="113">
        <v>1001</v>
      </c>
      <c r="G860" s="114">
        <v>13454</v>
      </c>
      <c r="H860" s="112" t="s">
        <v>106</v>
      </c>
      <c r="I860" s="82">
        <f t="shared" si="41"/>
        <v>74.401664932362124</v>
      </c>
    </row>
    <row r="861" spans="1:9" x14ac:dyDescent="0.25">
      <c r="A861" t="str">
        <f t="shared" si="39"/>
        <v>H282014Q1</v>
      </c>
      <c r="B861" t="str">
        <f t="shared" si="40"/>
        <v>2014Q1</v>
      </c>
      <c r="C861" s="112" t="s">
        <v>65</v>
      </c>
      <c r="D861" s="112" t="s">
        <v>126</v>
      </c>
      <c r="E861" s="112" t="s">
        <v>479</v>
      </c>
      <c r="F861" s="113">
        <v>905</v>
      </c>
      <c r="G861" s="114">
        <v>14367</v>
      </c>
      <c r="H861" s="112" t="s">
        <v>106</v>
      </c>
      <c r="I861" s="82">
        <f t="shared" si="41"/>
        <v>62.991577921625947</v>
      </c>
    </row>
    <row r="862" spans="1:9" x14ac:dyDescent="0.25">
      <c r="A862" t="str">
        <f t="shared" si="39"/>
        <v>H282014Q2</v>
      </c>
      <c r="B862" t="str">
        <f t="shared" si="40"/>
        <v>2014Q2</v>
      </c>
      <c r="C862" s="112" t="s">
        <v>65</v>
      </c>
      <c r="D862" s="112" t="s">
        <v>126</v>
      </c>
      <c r="E862" s="112" t="s">
        <v>480</v>
      </c>
      <c r="F862" s="113">
        <v>853</v>
      </c>
      <c r="G862" s="114">
        <v>14767</v>
      </c>
      <c r="H862" s="112" t="s">
        <v>106</v>
      </c>
      <c r="I862" s="82">
        <f t="shared" si="41"/>
        <v>57.76393309406108</v>
      </c>
    </row>
    <row r="863" spans="1:9" x14ac:dyDescent="0.25">
      <c r="A863" t="str">
        <f t="shared" si="39"/>
        <v>H282014Q3</v>
      </c>
      <c r="B863" t="str">
        <f t="shared" si="40"/>
        <v>2014Q3</v>
      </c>
      <c r="C863" s="112" t="s">
        <v>65</v>
      </c>
      <c r="D863" s="112" t="s">
        <v>126</v>
      </c>
      <c r="E863" s="112" t="s">
        <v>481</v>
      </c>
      <c r="F863" s="113">
        <v>1016</v>
      </c>
      <c r="G863" s="114">
        <v>14100</v>
      </c>
      <c r="H863" s="112" t="s">
        <v>106</v>
      </c>
      <c r="I863" s="82">
        <f t="shared" si="41"/>
        <v>72.056737588652481</v>
      </c>
    </row>
    <row r="864" spans="1:9" x14ac:dyDescent="0.25">
      <c r="A864" t="str">
        <f t="shared" si="39"/>
        <v>H282014Q4</v>
      </c>
      <c r="B864" t="str">
        <f t="shared" si="40"/>
        <v>2014Q4</v>
      </c>
      <c r="C864" s="112" t="s">
        <v>65</v>
      </c>
      <c r="D864" s="112" t="s">
        <v>126</v>
      </c>
      <c r="E864" s="112" t="s">
        <v>464</v>
      </c>
      <c r="F864" s="113">
        <v>1026.2</v>
      </c>
      <c r="G864" s="114">
        <v>14467</v>
      </c>
      <c r="H864" s="112" t="s">
        <v>106</v>
      </c>
      <c r="I864" s="82">
        <f t="shared" si="41"/>
        <v>70.933849450473502</v>
      </c>
    </row>
    <row r="865" spans="1:9" x14ac:dyDescent="0.25">
      <c r="A865" t="str">
        <f t="shared" si="39"/>
        <v>H282015Q1</v>
      </c>
      <c r="B865" t="str">
        <f t="shared" si="40"/>
        <v>2015Q1</v>
      </c>
      <c r="C865" s="112" t="s">
        <v>65</v>
      </c>
      <c r="D865" s="112" t="s">
        <v>127</v>
      </c>
      <c r="E865" s="112" t="s">
        <v>479</v>
      </c>
      <c r="F865" s="113">
        <v>1043.6500000000001</v>
      </c>
      <c r="G865" s="114">
        <v>15069</v>
      </c>
      <c r="H865" s="112" t="s">
        <v>106</v>
      </c>
      <c r="I865" s="82">
        <f t="shared" si="41"/>
        <v>69.258079500962239</v>
      </c>
    </row>
    <row r="866" spans="1:9" x14ac:dyDescent="0.25">
      <c r="A866" t="str">
        <f t="shared" si="39"/>
        <v>H282015Q2</v>
      </c>
      <c r="B866" t="str">
        <f t="shared" si="40"/>
        <v>2015Q2</v>
      </c>
      <c r="C866" s="112" t="s">
        <v>65</v>
      </c>
      <c r="D866" s="112" t="s">
        <v>127</v>
      </c>
      <c r="E866" s="112" t="s">
        <v>480</v>
      </c>
      <c r="F866" s="113">
        <v>1048</v>
      </c>
      <c r="G866" s="114">
        <v>15248</v>
      </c>
      <c r="H866" s="112" t="s">
        <v>106</v>
      </c>
      <c r="I866" s="82">
        <f t="shared" si="41"/>
        <v>68.730325288562426</v>
      </c>
    </row>
    <row r="867" spans="1:9" x14ac:dyDescent="0.25">
      <c r="A867" t="str">
        <f t="shared" si="39"/>
        <v>H282015Q3</v>
      </c>
      <c r="B867" t="str">
        <f t="shared" si="40"/>
        <v>2015Q3</v>
      </c>
      <c r="C867" s="112" t="s">
        <v>65</v>
      </c>
      <c r="D867" s="112" t="s">
        <v>127</v>
      </c>
      <c r="E867" s="112" t="s">
        <v>481</v>
      </c>
      <c r="F867" s="113">
        <v>1042</v>
      </c>
      <c r="G867" s="114">
        <v>14310</v>
      </c>
      <c r="H867" s="112" t="s">
        <v>106</v>
      </c>
      <c r="I867" s="82">
        <f t="shared" si="41"/>
        <v>72.816212438853938</v>
      </c>
    </row>
    <row r="868" spans="1:9" x14ac:dyDescent="0.25">
      <c r="A868" t="str">
        <f t="shared" si="39"/>
        <v>H282015Q4</v>
      </c>
      <c r="B868" t="str">
        <f t="shared" si="40"/>
        <v>2015Q4</v>
      </c>
      <c r="C868" s="112" t="s">
        <v>65</v>
      </c>
      <c r="D868" s="112" t="s">
        <v>127</v>
      </c>
      <c r="E868" s="112" t="s">
        <v>464</v>
      </c>
      <c r="F868" s="113">
        <v>1033</v>
      </c>
      <c r="G868" s="114">
        <v>14653</v>
      </c>
      <c r="H868" s="112" t="s">
        <v>106</v>
      </c>
      <c r="I868" s="82">
        <f t="shared" si="41"/>
        <v>70.497509042516896</v>
      </c>
    </row>
    <row r="869" spans="1:9" x14ac:dyDescent="0.25">
      <c r="A869" t="str">
        <f t="shared" si="39"/>
        <v>H282016Q1</v>
      </c>
      <c r="B869" t="str">
        <f t="shared" si="40"/>
        <v>2016Q1</v>
      </c>
      <c r="C869" s="112" t="s">
        <v>65</v>
      </c>
      <c r="D869" s="112" t="s">
        <v>428</v>
      </c>
      <c r="E869" s="112" t="s">
        <v>479</v>
      </c>
      <c r="F869" s="113">
        <v>1122</v>
      </c>
      <c r="G869" s="114">
        <v>15579</v>
      </c>
      <c r="H869" s="112" t="s">
        <v>106</v>
      </c>
      <c r="I869" s="82">
        <f t="shared" si="41"/>
        <v>72.02002695936838</v>
      </c>
    </row>
    <row r="870" spans="1:9" x14ac:dyDescent="0.25">
      <c r="A870" t="str">
        <f t="shared" si="39"/>
        <v>H282016Q2</v>
      </c>
      <c r="B870" t="str">
        <f t="shared" si="40"/>
        <v>2016Q2</v>
      </c>
      <c r="C870" s="112" t="s">
        <v>65</v>
      </c>
      <c r="D870" s="112" t="s">
        <v>428</v>
      </c>
      <c r="E870" s="112" t="s">
        <v>480</v>
      </c>
      <c r="F870" s="113">
        <v>1066</v>
      </c>
      <c r="G870" s="114">
        <v>14825</v>
      </c>
      <c r="H870" s="112" t="s">
        <v>106</v>
      </c>
      <c r="I870" s="82">
        <f t="shared" si="41"/>
        <v>71.905564924114671</v>
      </c>
    </row>
    <row r="871" spans="1:9" x14ac:dyDescent="0.25">
      <c r="A871" t="str">
        <f t="shared" si="39"/>
        <v>H282016Q4</v>
      </c>
      <c r="B871" t="str">
        <f t="shared" si="40"/>
        <v>2016Q4</v>
      </c>
      <c r="C871" s="112" t="s">
        <v>65</v>
      </c>
      <c r="D871" s="112" t="s">
        <v>428</v>
      </c>
      <c r="E871" s="112" t="s">
        <v>464</v>
      </c>
      <c r="F871" s="113">
        <v>1162</v>
      </c>
      <c r="G871" s="114">
        <v>14852</v>
      </c>
      <c r="H871" s="112" t="s">
        <v>106</v>
      </c>
      <c r="I871" s="82">
        <f t="shared" si="41"/>
        <v>78.238621061136541</v>
      </c>
    </row>
    <row r="872" spans="1:9" x14ac:dyDescent="0.25">
      <c r="A872" t="str">
        <f t="shared" si="39"/>
        <v>H282017Q1</v>
      </c>
      <c r="B872" t="str">
        <f t="shared" si="40"/>
        <v>2017Q1</v>
      </c>
      <c r="C872" s="112" t="s">
        <v>65</v>
      </c>
      <c r="D872" s="112" t="s">
        <v>447</v>
      </c>
      <c r="E872" s="112" t="s">
        <v>479</v>
      </c>
      <c r="F872" s="113">
        <v>1111</v>
      </c>
      <c r="G872" s="114">
        <v>15144</v>
      </c>
      <c r="H872" s="112" t="s">
        <v>106</v>
      </c>
      <c r="I872" s="82">
        <f t="shared" si="41"/>
        <v>73.362387744321182</v>
      </c>
    </row>
    <row r="873" spans="1:9" x14ac:dyDescent="0.25">
      <c r="A873" t="str">
        <f t="shared" si="39"/>
        <v>H282017Q2</v>
      </c>
      <c r="B873" t="str">
        <f t="shared" si="40"/>
        <v>2017Q2</v>
      </c>
      <c r="C873" s="112" t="s">
        <v>65</v>
      </c>
      <c r="D873" s="112" t="s">
        <v>447</v>
      </c>
      <c r="E873" s="112" t="s">
        <v>480</v>
      </c>
      <c r="F873" s="113">
        <v>1149</v>
      </c>
      <c r="G873" s="114">
        <v>15308</v>
      </c>
      <c r="H873" s="112" t="s">
        <v>106</v>
      </c>
      <c r="I873" s="82">
        <f t="shared" si="41"/>
        <v>75.058792788084659</v>
      </c>
    </row>
    <row r="874" spans="1:9" x14ac:dyDescent="0.25">
      <c r="A874" t="str">
        <f t="shared" si="39"/>
        <v>H282017Q3</v>
      </c>
      <c r="B874" t="str">
        <f t="shared" si="40"/>
        <v>2017Q3</v>
      </c>
      <c r="C874" s="112" t="s">
        <v>65</v>
      </c>
      <c r="D874" s="112" t="s">
        <v>447</v>
      </c>
      <c r="E874" s="112" t="s">
        <v>481</v>
      </c>
      <c r="F874" s="113">
        <v>1118</v>
      </c>
      <c r="G874" s="114">
        <v>15594</v>
      </c>
      <c r="H874" s="112" t="s">
        <v>106</v>
      </c>
      <c r="I874" s="82">
        <f t="shared" si="41"/>
        <v>71.694241374887781</v>
      </c>
    </row>
    <row r="875" spans="1:9" x14ac:dyDescent="0.25">
      <c r="A875" t="str">
        <f t="shared" si="39"/>
        <v>H282018Q1</v>
      </c>
      <c r="B875" t="str">
        <f t="shared" si="40"/>
        <v>2018Q1</v>
      </c>
      <c r="C875" s="112" t="s">
        <v>65</v>
      </c>
      <c r="D875" s="112" t="s">
        <v>456</v>
      </c>
      <c r="E875" s="112" t="s">
        <v>479</v>
      </c>
      <c r="F875" s="113">
        <v>1235.9000000000001</v>
      </c>
      <c r="G875" s="114">
        <v>16023</v>
      </c>
      <c r="H875" s="112" t="s">
        <v>106</v>
      </c>
      <c r="I875" s="82">
        <f t="shared" si="41"/>
        <v>77.132871497222752</v>
      </c>
    </row>
    <row r="876" spans="1:9" x14ac:dyDescent="0.25">
      <c r="A876" t="str">
        <f t="shared" si="39"/>
        <v>H282018Q2</v>
      </c>
      <c r="B876" t="str">
        <f t="shared" si="40"/>
        <v>2018Q2</v>
      </c>
      <c r="C876" s="112" t="s">
        <v>65</v>
      </c>
      <c r="D876" s="112" t="s">
        <v>456</v>
      </c>
      <c r="E876" s="112" t="s">
        <v>480</v>
      </c>
      <c r="F876" s="113">
        <v>1240.4000000000001</v>
      </c>
      <c r="G876" s="114">
        <v>15874</v>
      </c>
      <c r="H876" s="112" t="s">
        <v>106</v>
      </c>
      <c r="I876" s="82">
        <f t="shared" si="41"/>
        <v>78.140355297971524</v>
      </c>
    </row>
    <row r="877" spans="1:9" x14ac:dyDescent="0.25">
      <c r="A877" t="str">
        <f t="shared" si="39"/>
        <v>H282018Q3</v>
      </c>
      <c r="B877" t="str">
        <f t="shared" si="40"/>
        <v>2018Q3</v>
      </c>
      <c r="C877" s="112" t="s">
        <v>65</v>
      </c>
      <c r="D877" s="112" t="s">
        <v>456</v>
      </c>
      <c r="E877" s="112" t="s">
        <v>481</v>
      </c>
      <c r="F877" s="113">
        <v>1113.5</v>
      </c>
      <c r="G877" s="114">
        <v>16058</v>
      </c>
      <c r="H877" s="112" t="s">
        <v>106</v>
      </c>
      <c r="I877" s="82">
        <f t="shared" si="41"/>
        <v>69.342383858512889</v>
      </c>
    </row>
    <row r="878" spans="1:9" x14ac:dyDescent="0.25">
      <c r="A878" t="str">
        <f t="shared" si="39"/>
        <v>H282018Q4</v>
      </c>
      <c r="B878" t="str">
        <f t="shared" si="40"/>
        <v>2018Q4</v>
      </c>
      <c r="C878" s="112" t="s">
        <v>65</v>
      </c>
      <c r="D878" s="112" t="s">
        <v>456</v>
      </c>
      <c r="E878" s="112" t="s">
        <v>464</v>
      </c>
      <c r="F878" s="113">
        <v>1246.3499999999999</v>
      </c>
      <c r="G878" s="114">
        <v>16038</v>
      </c>
      <c r="H878" s="112" t="s">
        <v>106</v>
      </c>
      <c r="I878" s="82">
        <f t="shared" si="41"/>
        <v>77.712308267863818</v>
      </c>
    </row>
    <row r="879" spans="1:9" x14ac:dyDescent="0.25">
      <c r="A879" t="str">
        <f t="shared" si="39"/>
        <v>H282019Q1</v>
      </c>
      <c r="B879" t="str">
        <f t="shared" si="40"/>
        <v>2019Q1</v>
      </c>
      <c r="C879" s="112" t="s">
        <v>65</v>
      </c>
      <c r="D879" s="112" t="s">
        <v>478</v>
      </c>
      <c r="E879" s="112" t="s">
        <v>479</v>
      </c>
      <c r="F879" s="113">
        <v>1227.45</v>
      </c>
      <c r="G879" s="114">
        <v>16269</v>
      </c>
      <c r="H879" s="112" t="s">
        <v>106</v>
      </c>
      <c r="I879" s="82">
        <f t="shared" si="41"/>
        <v>75.447169463396648</v>
      </c>
    </row>
    <row r="880" spans="1:9" x14ac:dyDescent="0.25">
      <c r="A880" t="str">
        <f t="shared" si="39"/>
        <v>H292008Q1</v>
      </c>
      <c r="B880" t="str">
        <f t="shared" si="40"/>
        <v>2008Q1</v>
      </c>
      <c r="C880" s="112" t="s">
        <v>66</v>
      </c>
      <c r="D880" s="112" t="s">
        <v>187</v>
      </c>
      <c r="E880" s="112" t="s">
        <v>479</v>
      </c>
      <c r="F880" s="113">
        <v>173.5</v>
      </c>
      <c r="G880" s="114">
        <v>7615</v>
      </c>
      <c r="H880" s="112" t="s">
        <v>120</v>
      </c>
      <c r="I880" s="82">
        <f t="shared" si="41"/>
        <v>22.78397898883782</v>
      </c>
    </row>
    <row r="881" spans="1:9" x14ac:dyDescent="0.25">
      <c r="A881" t="str">
        <f t="shared" si="39"/>
        <v>H292008Q2</v>
      </c>
      <c r="B881" t="str">
        <f t="shared" si="40"/>
        <v>2008Q2</v>
      </c>
      <c r="C881" s="112" t="s">
        <v>66</v>
      </c>
      <c r="D881" s="112" t="s">
        <v>187</v>
      </c>
      <c r="E881" s="112" t="s">
        <v>480</v>
      </c>
      <c r="F881" s="113">
        <v>200</v>
      </c>
      <c r="G881" s="114">
        <v>7323</v>
      </c>
      <c r="H881" s="112" t="s">
        <v>120</v>
      </c>
      <c r="I881" s="82">
        <f t="shared" si="41"/>
        <v>27.311211252219035</v>
      </c>
    </row>
    <row r="882" spans="1:9" x14ac:dyDescent="0.25">
      <c r="A882" t="str">
        <f t="shared" si="39"/>
        <v>H292008Q3</v>
      </c>
      <c r="B882" t="str">
        <f t="shared" si="40"/>
        <v>2008Q3</v>
      </c>
      <c r="C882" s="112" t="s">
        <v>66</v>
      </c>
      <c r="D882" s="112" t="s">
        <v>187</v>
      </c>
      <c r="E882" s="112" t="s">
        <v>481</v>
      </c>
      <c r="F882" s="113">
        <v>191</v>
      </c>
      <c r="G882" s="114">
        <v>6941</v>
      </c>
      <c r="H882" s="112" t="s">
        <v>120</v>
      </c>
      <c r="I882" s="82">
        <f t="shared" si="41"/>
        <v>27.517648753781877</v>
      </c>
    </row>
    <row r="883" spans="1:9" x14ac:dyDescent="0.25">
      <c r="A883" t="str">
        <f t="shared" si="39"/>
        <v>H292008Q4</v>
      </c>
      <c r="B883" t="str">
        <f t="shared" si="40"/>
        <v>2008Q4</v>
      </c>
      <c r="C883" s="112" t="s">
        <v>66</v>
      </c>
      <c r="D883" s="112" t="s">
        <v>187</v>
      </c>
      <c r="E883" s="112" t="s">
        <v>464</v>
      </c>
      <c r="F883" s="113">
        <v>247.3</v>
      </c>
      <c r="G883" s="114">
        <v>7619</v>
      </c>
      <c r="H883" s="112" t="s">
        <v>120</v>
      </c>
      <c r="I883" s="82">
        <f t="shared" si="41"/>
        <v>32.458327864549155</v>
      </c>
    </row>
    <row r="884" spans="1:9" x14ac:dyDescent="0.25">
      <c r="A884" t="str">
        <f t="shared" si="39"/>
        <v>H292009Q1</v>
      </c>
      <c r="B884" t="str">
        <f t="shared" si="40"/>
        <v>2009Q1</v>
      </c>
      <c r="C884" s="112" t="s">
        <v>66</v>
      </c>
      <c r="D884" s="112" t="s">
        <v>119</v>
      </c>
      <c r="E884" s="112" t="s">
        <v>479</v>
      </c>
      <c r="F884" s="113">
        <v>159.1</v>
      </c>
      <c r="G884" s="114">
        <v>7405</v>
      </c>
      <c r="H884" s="112" t="s">
        <v>106</v>
      </c>
      <c r="I884" s="82">
        <f t="shared" si="41"/>
        <v>21.485482781904118</v>
      </c>
    </row>
    <row r="885" spans="1:9" x14ac:dyDescent="0.25">
      <c r="A885" t="str">
        <f t="shared" si="39"/>
        <v>H292009Q2</v>
      </c>
      <c r="B885" t="str">
        <f t="shared" si="40"/>
        <v>2009Q2</v>
      </c>
      <c r="C885" s="112" t="s">
        <v>66</v>
      </c>
      <c r="D885" s="112" t="s">
        <v>119</v>
      </c>
      <c r="E885" s="112" t="s">
        <v>480</v>
      </c>
      <c r="F885" s="113">
        <v>322.20000000000005</v>
      </c>
      <c r="G885" s="114">
        <v>6659</v>
      </c>
      <c r="H885" s="112" t="s">
        <v>106</v>
      </c>
      <c r="I885" s="82">
        <f t="shared" si="41"/>
        <v>48.385643490013521</v>
      </c>
    </row>
    <row r="886" spans="1:9" x14ac:dyDescent="0.25">
      <c r="A886" t="str">
        <f t="shared" si="39"/>
        <v>H292009Q3</v>
      </c>
      <c r="B886" t="str">
        <f t="shared" si="40"/>
        <v>2009Q3</v>
      </c>
      <c r="C886" s="112" t="s">
        <v>66</v>
      </c>
      <c r="D886" s="112" t="s">
        <v>119</v>
      </c>
      <c r="E886" s="112" t="s">
        <v>481</v>
      </c>
      <c r="F886" s="113">
        <v>20.5</v>
      </c>
      <c r="G886" s="114">
        <v>5002</v>
      </c>
      <c r="H886" s="112" t="s">
        <v>120</v>
      </c>
      <c r="I886" s="82">
        <f t="shared" si="41"/>
        <v>4.0983606557377055</v>
      </c>
    </row>
    <row r="887" spans="1:9" x14ac:dyDescent="0.25">
      <c r="A887" t="str">
        <f t="shared" si="39"/>
        <v>H292009Q4</v>
      </c>
      <c r="B887" t="str">
        <f t="shared" si="40"/>
        <v>2009Q4</v>
      </c>
      <c r="C887" s="112" t="s">
        <v>66</v>
      </c>
      <c r="D887" s="112" t="s">
        <v>119</v>
      </c>
      <c r="E887" s="112" t="s">
        <v>464</v>
      </c>
      <c r="F887" s="113">
        <v>21.5</v>
      </c>
      <c r="G887" s="114">
        <v>4563</v>
      </c>
      <c r="H887" s="112" t="s">
        <v>136</v>
      </c>
      <c r="I887" s="82">
        <f t="shared" si="41"/>
        <v>4.7118124041200957</v>
      </c>
    </row>
    <row r="888" spans="1:9" x14ac:dyDescent="0.25">
      <c r="A888" t="str">
        <f t="shared" si="39"/>
        <v>H292010Q1</v>
      </c>
      <c r="B888" t="str">
        <f t="shared" si="40"/>
        <v>2010Q1</v>
      </c>
      <c r="C888" s="112" t="s">
        <v>66</v>
      </c>
      <c r="D888" s="112" t="s">
        <v>121</v>
      </c>
      <c r="E888" s="112" t="s">
        <v>479</v>
      </c>
      <c r="F888" s="113">
        <v>19.5</v>
      </c>
      <c r="G888" s="114">
        <v>5185</v>
      </c>
      <c r="H888" s="112" t="s">
        <v>137</v>
      </c>
      <c r="I888" s="82">
        <f t="shared" si="41"/>
        <v>3.7608486017357765</v>
      </c>
    </row>
    <row r="889" spans="1:9" x14ac:dyDescent="0.25">
      <c r="A889" t="str">
        <f t="shared" si="39"/>
        <v>H292010Q2</v>
      </c>
      <c r="B889" t="str">
        <f t="shared" si="40"/>
        <v>2010Q2</v>
      </c>
      <c r="C889" s="112" t="s">
        <v>66</v>
      </c>
      <c r="D889" s="112" t="s">
        <v>121</v>
      </c>
      <c r="E889" s="112" t="s">
        <v>480</v>
      </c>
      <c r="F889" s="113">
        <v>139.6</v>
      </c>
      <c r="G889" s="114">
        <v>4539</v>
      </c>
      <c r="H889" s="112" t="s">
        <v>138</v>
      </c>
      <c r="I889" s="82">
        <f t="shared" si="41"/>
        <v>30.755673055739148</v>
      </c>
    </row>
    <row r="890" spans="1:9" x14ac:dyDescent="0.25">
      <c r="A890" t="str">
        <f t="shared" si="39"/>
        <v>H292010Q3</v>
      </c>
      <c r="B890" t="str">
        <f t="shared" si="40"/>
        <v>2010Q3</v>
      </c>
      <c r="C890" s="112" t="s">
        <v>66</v>
      </c>
      <c r="D890" s="112" t="s">
        <v>121</v>
      </c>
      <c r="E890" s="112" t="s">
        <v>481</v>
      </c>
      <c r="F890" s="113">
        <v>216.1</v>
      </c>
      <c r="G890" s="114">
        <v>4452</v>
      </c>
      <c r="H890" s="112" t="s">
        <v>138</v>
      </c>
      <c r="I890" s="82">
        <f t="shared" si="41"/>
        <v>48.539982030548067</v>
      </c>
    </row>
    <row r="891" spans="1:9" x14ac:dyDescent="0.25">
      <c r="A891" t="str">
        <f t="shared" si="39"/>
        <v>H292010Q4</v>
      </c>
      <c r="B891" t="str">
        <f t="shared" si="40"/>
        <v>2010Q4</v>
      </c>
      <c r="C891" s="112" t="s">
        <v>66</v>
      </c>
      <c r="D891" s="112" t="s">
        <v>121</v>
      </c>
      <c r="E891" s="112" t="s">
        <v>464</v>
      </c>
      <c r="F891" s="113">
        <v>208.6</v>
      </c>
      <c r="G891" s="114">
        <v>4919</v>
      </c>
      <c r="H891" s="112" t="s">
        <v>138</v>
      </c>
      <c r="I891" s="82">
        <f t="shared" si="41"/>
        <v>42.406993291319374</v>
      </c>
    </row>
    <row r="892" spans="1:9" x14ac:dyDescent="0.25">
      <c r="A892" t="str">
        <f t="shared" si="39"/>
        <v>H292011Q1</v>
      </c>
      <c r="B892" t="str">
        <f t="shared" si="40"/>
        <v>2011Q1</v>
      </c>
      <c r="C892" s="112" t="s">
        <v>66</v>
      </c>
      <c r="D892" s="112" t="s">
        <v>123</v>
      </c>
      <c r="E892" s="112" t="s">
        <v>479</v>
      </c>
      <c r="F892" s="113">
        <v>151.4</v>
      </c>
      <c r="G892" s="114">
        <v>5311</v>
      </c>
      <c r="H892" s="112" t="s">
        <v>138</v>
      </c>
      <c r="I892" s="82">
        <f t="shared" si="41"/>
        <v>28.506872528713991</v>
      </c>
    </row>
    <row r="893" spans="1:9" x14ac:dyDescent="0.25">
      <c r="A893" t="str">
        <f t="shared" si="39"/>
        <v>H292011Q2</v>
      </c>
      <c r="B893" t="str">
        <f t="shared" si="40"/>
        <v>2011Q2</v>
      </c>
      <c r="C893" s="112" t="s">
        <v>66</v>
      </c>
      <c r="D893" s="112" t="s">
        <v>123</v>
      </c>
      <c r="E893" s="112" t="s">
        <v>480</v>
      </c>
      <c r="F893" s="113">
        <v>114.4</v>
      </c>
      <c r="G893" s="114">
        <v>4988</v>
      </c>
      <c r="H893" s="112" t="s">
        <v>106</v>
      </c>
      <c r="I893" s="82">
        <f t="shared" si="41"/>
        <v>22.93504410585405</v>
      </c>
    </row>
    <row r="894" spans="1:9" x14ac:dyDescent="0.25">
      <c r="A894" t="str">
        <f t="shared" si="39"/>
        <v>H292017Q2</v>
      </c>
      <c r="B894" t="str">
        <f t="shared" si="40"/>
        <v>2017Q2</v>
      </c>
      <c r="C894" s="112" t="s">
        <v>66</v>
      </c>
      <c r="D894" s="112" t="s">
        <v>447</v>
      </c>
      <c r="E894" s="112" t="s">
        <v>480</v>
      </c>
      <c r="F894" s="113">
        <v>222</v>
      </c>
      <c r="G894" s="114">
        <v>5138</v>
      </c>
      <c r="H894" s="112" t="s">
        <v>106</v>
      </c>
      <c r="I894" s="82">
        <f t="shared" si="41"/>
        <v>43.207473725184897</v>
      </c>
    </row>
    <row r="895" spans="1:9" x14ac:dyDescent="0.25">
      <c r="A895" t="str">
        <f t="shared" si="39"/>
        <v>H292017Q3</v>
      </c>
      <c r="B895" t="str">
        <f t="shared" si="40"/>
        <v>2017Q3</v>
      </c>
      <c r="C895" s="112" t="s">
        <v>66</v>
      </c>
      <c r="D895" s="112" t="s">
        <v>447</v>
      </c>
      <c r="E895" s="112" t="s">
        <v>481</v>
      </c>
      <c r="F895" s="113">
        <v>152.28</v>
      </c>
      <c r="G895" s="114">
        <v>5008</v>
      </c>
      <c r="H895" s="112" t="s">
        <v>106</v>
      </c>
      <c r="I895" s="82">
        <f t="shared" si="41"/>
        <v>30.407348242811501</v>
      </c>
    </row>
    <row r="896" spans="1:9" x14ac:dyDescent="0.25">
      <c r="A896" t="str">
        <f t="shared" si="39"/>
        <v>H302008Q1</v>
      </c>
      <c r="B896" t="str">
        <f t="shared" si="40"/>
        <v>2008Q1</v>
      </c>
      <c r="C896" s="112" t="s">
        <v>67</v>
      </c>
      <c r="D896" s="112" t="s">
        <v>187</v>
      </c>
      <c r="E896" s="112" t="s">
        <v>479</v>
      </c>
      <c r="F896" s="113">
        <v>87.35</v>
      </c>
      <c r="G896" s="114">
        <v>6083</v>
      </c>
      <c r="H896" s="112" t="s">
        <v>120</v>
      </c>
      <c r="I896" s="82">
        <f t="shared" si="41"/>
        <v>14.359690941969422</v>
      </c>
    </row>
    <row r="897" spans="1:9" x14ac:dyDescent="0.25">
      <c r="A897" t="str">
        <f t="shared" si="39"/>
        <v>H302008Q2</v>
      </c>
      <c r="B897" t="str">
        <f t="shared" si="40"/>
        <v>2008Q2</v>
      </c>
      <c r="C897" s="112" t="s">
        <v>67</v>
      </c>
      <c r="D897" s="112" t="s">
        <v>187</v>
      </c>
      <c r="E897" s="112" t="s">
        <v>480</v>
      </c>
      <c r="F897" s="113">
        <v>87.35</v>
      </c>
      <c r="G897" s="114">
        <v>5854</v>
      </c>
      <c r="H897" s="112" t="s">
        <v>120</v>
      </c>
      <c r="I897" s="82">
        <f t="shared" si="41"/>
        <v>14.921421250427059</v>
      </c>
    </row>
    <row r="898" spans="1:9" x14ac:dyDescent="0.25">
      <c r="A898" t="str">
        <f t="shared" si="39"/>
        <v>H302008Q3</v>
      </c>
      <c r="B898" t="str">
        <f t="shared" si="40"/>
        <v>2008Q3</v>
      </c>
      <c r="C898" s="112" t="s">
        <v>67</v>
      </c>
      <c r="D898" s="112" t="s">
        <v>187</v>
      </c>
      <c r="E898" s="112" t="s">
        <v>481</v>
      </c>
      <c r="F898" s="113">
        <v>87.35</v>
      </c>
      <c r="G898" s="114">
        <v>5758</v>
      </c>
      <c r="H898" s="112" t="s">
        <v>120</v>
      </c>
      <c r="I898" s="82">
        <f t="shared" si="41"/>
        <v>15.170197985411601</v>
      </c>
    </row>
    <row r="899" spans="1:9" x14ac:dyDescent="0.25">
      <c r="A899" t="str">
        <f t="shared" ref="A899:A942" si="42">C899&amp;D899&amp;"Q"&amp;E899</f>
        <v>H302008Q4</v>
      </c>
      <c r="B899" t="str">
        <f t="shared" ref="B899:B942" si="43">D899&amp;"Q"&amp;E899</f>
        <v>2008Q4</v>
      </c>
      <c r="C899" s="112" t="s">
        <v>67</v>
      </c>
      <c r="D899" s="112" t="s">
        <v>187</v>
      </c>
      <c r="E899" s="112" t="s">
        <v>464</v>
      </c>
      <c r="F899" s="113">
        <v>87.35</v>
      </c>
      <c r="G899" s="114">
        <v>5761</v>
      </c>
      <c r="H899" s="112" t="s">
        <v>120</v>
      </c>
      <c r="I899" s="82">
        <f t="shared" ref="I899:I962" si="44">F899/G899*1000</f>
        <v>15.162298212115951</v>
      </c>
    </row>
    <row r="900" spans="1:9" x14ac:dyDescent="0.25">
      <c r="A900" t="str">
        <f t="shared" si="42"/>
        <v>H302009Q1</v>
      </c>
      <c r="B900" t="str">
        <f t="shared" si="43"/>
        <v>2009Q1</v>
      </c>
      <c r="C900" s="112" t="s">
        <v>67</v>
      </c>
      <c r="D900" s="112" t="s">
        <v>119</v>
      </c>
      <c r="E900" s="112" t="s">
        <v>479</v>
      </c>
      <c r="F900" s="113">
        <v>89.1</v>
      </c>
      <c r="G900" s="114">
        <v>5271</v>
      </c>
      <c r="H900" s="112" t="s">
        <v>106</v>
      </c>
      <c r="I900" s="82">
        <f t="shared" si="44"/>
        <v>16.903813318155947</v>
      </c>
    </row>
    <row r="901" spans="1:9" x14ac:dyDescent="0.25">
      <c r="A901" t="str">
        <f t="shared" si="42"/>
        <v>H302009Q3</v>
      </c>
      <c r="B901" t="str">
        <f t="shared" si="43"/>
        <v>2009Q3</v>
      </c>
      <c r="C901" s="112" t="s">
        <v>67</v>
      </c>
      <c r="D901" s="112" t="s">
        <v>119</v>
      </c>
      <c r="E901" s="112" t="s">
        <v>481</v>
      </c>
      <c r="F901" s="113">
        <v>55.7</v>
      </c>
      <c r="G901" s="114">
        <v>4657</v>
      </c>
      <c r="H901" s="112" t="s">
        <v>120</v>
      </c>
      <c r="I901" s="82">
        <f t="shared" si="44"/>
        <v>11.960489585570109</v>
      </c>
    </row>
    <row r="902" spans="1:9" x14ac:dyDescent="0.25">
      <c r="A902" t="str">
        <f t="shared" si="42"/>
        <v>H302009Q4</v>
      </c>
      <c r="B902" t="str">
        <f t="shared" si="43"/>
        <v>2009Q4</v>
      </c>
      <c r="C902" s="112" t="s">
        <v>67</v>
      </c>
      <c r="D902" s="112" t="s">
        <v>119</v>
      </c>
      <c r="E902" s="112" t="s">
        <v>464</v>
      </c>
      <c r="F902" s="113">
        <v>75.06</v>
      </c>
      <c r="G902" s="114">
        <v>4595</v>
      </c>
      <c r="H902" s="112" t="s">
        <v>120</v>
      </c>
      <c r="I902" s="82">
        <f t="shared" si="44"/>
        <v>16.335146898803046</v>
      </c>
    </row>
    <row r="903" spans="1:9" x14ac:dyDescent="0.25">
      <c r="A903" t="str">
        <f t="shared" si="42"/>
        <v>H302010Q1</v>
      </c>
      <c r="B903" t="str">
        <f t="shared" si="43"/>
        <v>2010Q1</v>
      </c>
      <c r="C903" s="112" t="s">
        <v>67</v>
      </c>
      <c r="D903" s="112" t="s">
        <v>121</v>
      </c>
      <c r="E903" s="112" t="s">
        <v>479</v>
      </c>
      <c r="F903" s="113">
        <v>58.86</v>
      </c>
      <c r="G903" s="114">
        <v>4646</v>
      </c>
      <c r="H903" s="112" t="s">
        <v>106</v>
      </c>
      <c r="I903" s="82">
        <f t="shared" si="44"/>
        <v>12.668962548428755</v>
      </c>
    </row>
    <row r="904" spans="1:9" x14ac:dyDescent="0.25">
      <c r="A904" t="str">
        <f t="shared" si="42"/>
        <v>H302010Q2</v>
      </c>
      <c r="B904" t="str">
        <f t="shared" si="43"/>
        <v>2010Q2</v>
      </c>
      <c r="C904" s="112" t="s">
        <v>67</v>
      </c>
      <c r="D904" s="112" t="s">
        <v>121</v>
      </c>
      <c r="E904" s="112" t="s">
        <v>480</v>
      </c>
      <c r="F904" s="113">
        <v>50.5</v>
      </c>
      <c r="G904" s="114">
        <v>4287</v>
      </c>
      <c r="H904" s="112" t="s">
        <v>106</v>
      </c>
      <c r="I904" s="82">
        <f t="shared" si="44"/>
        <v>11.779799393515278</v>
      </c>
    </row>
    <row r="905" spans="1:9" x14ac:dyDescent="0.25">
      <c r="A905" t="str">
        <f t="shared" si="42"/>
        <v>H302010Q3</v>
      </c>
      <c r="B905" t="str">
        <f t="shared" si="43"/>
        <v>2010Q3</v>
      </c>
      <c r="C905" s="112" t="s">
        <v>67</v>
      </c>
      <c r="D905" s="112" t="s">
        <v>121</v>
      </c>
      <c r="E905" s="112" t="s">
        <v>481</v>
      </c>
      <c r="F905" s="113">
        <v>53.9</v>
      </c>
      <c r="G905" s="114">
        <v>4399</v>
      </c>
      <c r="H905" s="112" t="s">
        <v>106</v>
      </c>
      <c r="I905" s="82">
        <f t="shared" si="44"/>
        <v>12.252784723800865</v>
      </c>
    </row>
    <row r="906" spans="1:9" x14ac:dyDescent="0.25">
      <c r="A906" t="str">
        <f t="shared" si="42"/>
        <v>H302010Q4</v>
      </c>
      <c r="B906" t="str">
        <f t="shared" si="43"/>
        <v>2010Q4</v>
      </c>
      <c r="C906" s="112" t="s">
        <v>67</v>
      </c>
      <c r="D906" s="112" t="s">
        <v>121</v>
      </c>
      <c r="E906" s="112" t="s">
        <v>464</v>
      </c>
      <c r="F906" s="113">
        <v>112.2</v>
      </c>
      <c r="G906" s="114">
        <v>4525</v>
      </c>
      <c r="H906" s="112" t="s">
        <v>120</v>
      </c>
      <c r="I906" s="82">
        <f t="shared" si="44"/>
        <v>24.795580110497237</v>
      </c>
    </row>
    <row r="907" spans="1:9" x14ac:dyDescent="0.25">
      <c r="A907" t="str">
        <f t="shared" si="42"/>
        <v>H302011Q1</v>
      </c>
      <c r="B907" t="str">
        <f t="shared" si="43"/>
        <v>2011Q1</v>
      </c>
      <c r="C907" s="112" t="s">
        <v>67</v>
      </c>
      <c r="D907" s="112" t="s">
        <v>123</v>
      </c>
      <c r="E907" s="112" t="s">
        <v>479</v>
      </c>
      <c r="F907" s="113">
        <v>59.2</v>
      </c>
      <c r="G907" s="114">
        <v>4256</v>
      </c>
      <c r="H907" s="112" t="s">
        <v>120</v>
      </c>
      <c r="I907" s="82">
        <f t="shared" si="44"/>
        <v>13.909774436090226</v>
      </c>
    </row>
    <row r="908" spans="1:9" x14ac:dyDescent="0.25">
      <c r="A908" t="str">
        <f t="shared" si="42"/>
        <v>H302011Q2</v>
      </c>
      <c r="B908" t="str">
        <f t="shared" si="43"/>
        <v>2011Q2</v>
      </c>
      <c r="C908" s="112" t="s">
        <v>67</v>
      </c>
      <c r="D908" s="112" t="s">
        <v>123</v>
      </c>
      <c r="E908" s="112" t="s">
        <v>480</v>
      </c>
      <c r="F908" s="113">
        <v>48</v>
      </c>
      <c r="G908" s="114">
        <v>4126</v>
      </c>
      <c r="H908" s="112" t="s">
        <v>120</v>
      </c>
      <c r="I908" s="82">
        <f t="shared" si="44"/>
        <v>11.6335433834222</v>
      </c>
    </row>
    <row r="909" spans="1:9" x14ac:dyDescent="0.25">
      <c r="A909" t="str">
        <f t="shared" si="42"/>
        <v>H302011Q3</v>
      </c>
      <c r="B909" t="str">
        <f t="shared" si="43"/>
        <v>2011Q3</v>
      </c>
      <c r="C909" s="112" t="s">
        <v>67</v>
      </c>
      <c r="D909" s="112" t="s">
        <v>123</v>
      </c>
      <c r="E909" s="112" t="s">
        <v>481</v>
      </c>
      <c r="F909" s="113">
        <v>73</v>
      </c>
      <c r="G909" s="114">
        <v>4174</v>
      </c>
      <c r="H909" s="112" t="s">
        <v>106</v>
      </c>
      <c r="I909" s="82">
        <f t="shared" si="44"/>
        <v>17.489218974604697</v>
      </c>
    </row>
    <row r="910" spans="1:9" x14ac:dyDescent="0.25">
      <c r="A910" t="str">
        <f t="shared" si="42"/>
        <v>H302011Q4</v>
      </c>
      <c r="B910" t="str">
        <f t="shared" si="43"/>
        <v>2011Q4</v>
      </c>
      <c r="C910" s="112" t="s">
        <v>67</v>
      </c>
      <c r="D910" s="112" t="s">
        <v>123</v>
      </c>
      <c r="E910" s="112" t="s">
        <v>464</v>
      </c>
      <c r="F910" s="113">
        <v>47.2</v>
      </c>
      <c r="G910" s="114">
        <v>4444</v>
      </c>
      <c r="H910" s="112" t="s">
        <v>106</v>
      </c>
      <c r="I910" s="82">
        <f t="shared" si="44"/>
        <v>10.621062106210623</v>
      </c>
    </row>
    <row r="911" spans="1:9" x14ac:dyDescent="0.25">
      <c r="A911" t="str">
        <f t="shared" si="42"/>
        <v>H302012Q1</v>
      </c>
      <c r="B911" t="str">
        <f t="shared" si="43"/>
        <v>2012Q1</v>
      </c>
      <c r="C911" s="112" t="s">
        <v>67</v>
      </c>
      <c r="D911" s="112" t="s">
        <v>124</v>
      </c>
      <c r="E911" s="112" t="s">
        <v>479</v>
      </c>
      <c r="F911" s="113">
        <v>64.599999999999994</v>
      </c>
      <c r="G911" s="114">
        <v>4168</v>
      </c>
      <c r="H911" s="112" t="s">
        <v>106</v>
      </c>
      <c r="I911" s="82">
        <f t="shared" si="44"/>
        <v>15.499040307101726</v>
      </c>
    </row>
    <row r="912" spans="1:9" x14ac:dyDescent="0.25">
      <c r="A912" t="str">
        <f t="shared" si="42"/>
        <v>H302012Q2</v>
      </c>
      <c r="B912" t="str">
        <f t="shared" si="43"/>
        <v>2012Q2</v>
      </c>
      <c r="C912" s="112" t="s">
        <v>67</v>
      </c>
      <c r="D912" s="112" t="s">
        <v>124</v>
      </c>
      <c r="E912" s="112" t="s">
        <v>480</v>
      </c>
      <c r="F912" s="113">
        <v>58</v>
      </c>
      <c r="G912" s="114">
        <v>3986</v>
      </c>
      <c r="H912" s="112" t="s">
        <v>106</v>
      </c>
      <c r="I912" s="82">
        <f t="shared" si="44"/>
        <v>14.550928248871049</v>
      </c>
    </row>
    <row r="913" spans="1:9" x14ac:dyDescent="0.25">
      <c r="A913" t="str">
        <f t="shared" si="42"/>
        <v>H302012Q3</v>
      </c>
      <c r="B913" t="str">
        <f t="shared" si="43"/>
        <v>2012Q3</v>
      </c>
      <c r="C913" s="112" t="s">
        <v>67</v>
      </c>
      <c r="D913" s="112" t="s">
        <v>124</v>
      </c>
      <c r="E913" s="112" t="s">
        <v>481</v>
      </c>
      <c r="F913" s="113">
        <v>25.6</v>
      </c>
      <c r="G913" s="114">
        <v>3660</v>
      </c>
      <c r="H913" s="112" t="s">
        <v>106</v>
      </c>
      <c r="I913" s="82">
        <f t="shared" si="44"/>
        <v>6.9945355191256828</v>
      </c>
    </row>
    <row r="914" spans="1:9" x14ac:dyDescent="0.25">
      <c r="A914" t="str">
        <f t="shared" si="42"/>
        <v>H302012Q4</v>
      </c>
      <c r="B914" t="str">
        <f t="shared" si="43"/>
        <v>2012Q4</v>
      </c>
      <c r="C914" s="112" t="s">
        <v>67</v>
      </c>
      <c r="D914" s="112" t="s">
        <v>124</v>
      </c>
      <c r="E914" s="112" t="s">
        <v>464</v>
      </c>
      <c r="F914" s="113">
        <v>57.6</v>
      </c>
      <c r="G914" s="114">
        <v>3495</v>
      </c>
      <c r="H914" s="112" t="s">
        <v>106</v>
      </c>
      <c r="I914" s="82">
        <f t="shared" si="44"/>
        <v>16.480686695278973</v>
      </c>
    </row>
    <row r="915" spans="1:9" x14ac:dyDescent="0.25">
      <c r="A915" t="str">
        <f t="shared" si="42"/>
        <v>H302013Q1</v>
      </c>
      <c r="B915" t="str">
        <f t="shared" si="43"/>
        <v>2013Q1</v>
      </c>
      <c r="C915" s="112" t="s">
        <v>67</v>
      </c>
      <c r="D915" s="112" t="s">
        <v>125</v>
      </c>
      <c r="E915" s="112" t="s">
        <v>479</v>
      </c>
      <c r="F915" s="113">
        <v>86.64</v>
      </c>
      <c r="G915" s="114">
        <v>3695</v>
      </c>
      <c r="H915" s="112" t="s">
        <v>106</v>
      </c>
      <c r="I915" s="82">
        <f t="shared" si="44"/>
        <v>23.447902571041951</v>
      </c>
    </row>
    <row r="916" spans="1:9" x14ac:dyDescent="0.25">
      <c r="A916" t="str">
        <f t="shared" si="42"/>
        <v>H302013Q2</v>
      </c>
      <c r="B916" t="str">
        <f t="shared" si="43"/>
        <v>2013Q2</v>
      </c>
      <c r="C916" s="112" t="s">
        <v>67</v>
      </c>
      <c r="D916" s="112" t="s">
        <v>125</v>
      </c>
      <c r="E916" s="112" t="s">
        <v>480</v>
      </c>
      <c r="F916" s="113">
        <v>70</v>
      </c>
      <c r="G916" s="114">
        <v>3510</v>
      </c>
      <c r="H916" s="112" t="s">
        <v>106</v>
      </c>
      <c r="I916" s="82">
        <f t="shared" si="44"/>
        <v>19.943019943019944</v>
      </c>
    </row>
    <row r="917" spans="1:9" x14ac:dyDescent="0.25">
      <c r="A917" t="str">
        <f t="shared" si="42"/>
        <v>H302013Q3</v>
      </c>
      <c r="B917" t="str">
        <f t="shared" si="43"/>
        <v>2013Q3</v>
      </c>
      <c r="C917" s="112" t="s">
        <v>67</v>
      </c>
      <c r="D917" s="112" t="s">
        <v>125</v>
      </c>
      <c r="E917" s="112" t="s">
        <v>481</v>
      </c>
      <c r="F917" s="113">
        <v>78.8</v>
      </c>
      <c r="G917" s="114">
        <v>3349</v>
      </c>
      <c r="H917" s="112" t="s">
        <v>106</v>
      </c>
      <c r="I917" s="82">
        <f t="shared" si="44"/>
        <v>23.52941176470588</v>
      </c>
    </row>
    <row r="918" spans="1:9" x14ac:dyDescent="0.25">
      <c r="A918" t="str">
        <f t="shared" si="42"/>
        <v>H302014Q1</v>
      </c>
      <c r="B918" t="str">
        <f t="shared" si="43"/>
        <v>2014Q1</v>
      </c>
      <c r="C918" s="112" t="s">
        <v>67</v>
      </c>
      <c r="D918" s="112" t="s">
        <v>126</v>
      </c>
      <c r="E918" s="112" t="s">
        <v>479</v>
      </c>
      <c r="F918" s="113">
        <v>73.739999999999995</v>
      </c>
      <c r="G918" s="114">
        <v>3783</v>
      </c>
      <c r="H918" s="112" t="s">
        <v>106</v>
      </c>
      <c r="I918" s="82">
        <f t="shared" si="44"/>
        <v>19.492466296590006</v>
      </c>
    </row>
    <row r="919" spans="1:9" x14ac:dyDescent="0.25">
      <c r="A919" t="str">
        <f t="shared" si="42"/>
        <v>H312008Q1</v>
      </c>
      <c r="B919" t="str">
        <f t="shared" si="43"/>
        <v>2008Q1</v>
      </c>
      <c r="C919" s="112" t="s">
        <v>68</v>
      </c>
      <c r="D919" s="112" t="s">
        <v>187</v>
      </c>
      <c r="E919" s="112" t="s">
        <v>479</v>
      </c>
      <c r="F919" s="113">
        <v>87</v>
      </c>
      <c r="G919" s="114">
        <v>8124</v>
      </c>
      <c r="H919" s="112" t="s">
        <v>120</v>
      </c>
      <c r="I919" s="82">
        <f t="shared" si="44"/>
        <v>10.709010339734121</v>
      </c>
    </row>
    <row r="920" spans="1:9" x14ac:dyDescent="0.25">
      <c r="A920" t="str">
        <f t="shared" si="42"/>
        <v>H312008Q2</v>
      </c>
      <c r="B920" t="str">
        <f t="shared" si="43"/>
        <v>2008Q2</v>
      </c>
      <c r="C920" s="112" t="s">
        <v>68</v>
      </c>
      <c r="D920" s="112" t="s">
        <v>187</v>
      </c>
      <c r="E920" s="112" t="s">
        <v>480</v>
      </c>
      <c r="F920" s="113">
        <v>156</v>
      </c>
      <c r="G920" s="114">
        <v>8243</v>
      </c>
      <c r="H920" s="112" t="s">
        <v>120</v>
      </c>
      <c r="I920" s="82">
        <f t="shared" si="44"/>
        <v>18.925148610942617</v>
      </c>
    </row>
    <row r="921" spans="1:9" x14ac:dyDescent="0.25">
      <c r="A921" t="str">
        <f t="shared" si="42"/>
        <v>H312008Q3</v>
      </c>
      <c r="B921" t="str">
        <f t="shared" si="43"/>
        <v>2008Q3</v>
      </c>
      <c r="C921" s="112" t="s">
        <v>68</v>
      </c>
      <c r="D921" s="112" t="s">
        <v>187</v>
      </c>
      <c r="E921" s="112" t="s">
        <v>481</v>
      </c>
      <c r="F921" s="113">
        <v>115</v>
      </c>
      <c r="G921" s="114">
        <v>7981</v>
      </c>
      <c r="H921" s="112" t="s">
        <v>120</v>
      </c>
      <c r="I921" s="82">
        <f t="shared" si="44"/>
        <v>14.40922190201729</v>
      </c>
    </row>
    <row r="922" spans="1:9" x14ac:dyDescent="0.25">
      <c r="A922" t="str">
        <f t="shared" si="42"/>
        <v>H312008Q4</v>
      </c>
      <c r="B922" t="str">
        <f t="shared" si="43"/>
        <v>2008Q4</v>
      </c>
      <c r="C922" s="112" t="s">
        <v>68</v>
      </c>
      <c r="D922" s="112" t="s">
        <v>187</v>
      </c>
      <c r="E922" s="112" t="s">
        <v>464</v>
      </c>
      <c r="F922" s="113">
        <v>132</v>
      </c>
      <c r="G922" s="114">
        <v>8581</v>
      </c>
      <c r="H922" s="112" t="s">
        <v>120</v>
      </c>
      <c r="I922" s="82">
        <f t="shared" si="44"/>
        <v>15.382822514858409</v>
      </c>
    </row>
    <row r="923" spans="1:9" x14ac:dyDescent="0.25">
      <c r="A923" t="str">
        <f t="shared" si="42"/>
        <v>H312009Q1</v>
      </c>
      <c r="B923" t="str">
        <f t="shared" si="43"/>
        <v>2009Q1</v>
      </c>
      <c r="C923" s="112" t="s">
        <v>68</v>
      </c>
      <c r="D923" s="112" t="s">
        <v>119</v>
      </c>
      <c r="E923" s="112" t="s">
        <v>479</v>
      </c>
      <c r="F923" s="113">
        <v>114</v>
      </c>
      <c r="G923" s="114">
        <v>8649</v>
      </c>
      <c r="H923" s="112" t="s">
        <v>106</v>
      </c>
      <c r="I923" s="82">
        <f t="shared" si="44"/>
        <v>13.180714533472077</v>
      </c>
    </row>
    <row r="924" spans="1:9" x14ac:dyDescent="0.25">
      <c r="A924" t="str">
        <f t="shared" si="42"/>
        <v>H312009Q3</v>
      </c>
      <c r="B924" t="str">
        <f t="shared" si="43"/>
        <v>2009Q3</v>
      </c>
      <c r="C924" s="112" t="s">
        <v>68</v>
      </c>
      <c r="D924" s="112" t="s">
        <v>119</v>
      </c>
      <c r="E924" s="112" t="s">
        <v>481</v>
      </c>
      <c r="F924" s="113">
        <v>198</v>
      </c>
      <c r="G924" s="114">
        <v>7798</v>
      </c>
      <c r="H924" s="112" t="s">
        <v>120</v>
      </c>
      <c r="I924" s="82">
        <f t="shared" si="44"/>
        <v>25.391125929725572</v>
      </c>
    </row>
    <row r="925" spans="1:9" x14ac:dyDescent="0.25">
      <c r="A925" t="str">
        <f t="shared" si="42"/>
        <v>H312009Q4</v>
      </c>
      <c r="B925" t="str">
        <f t="shared" si="43"/>
        <v>2009Q4</v>
      </c>
      <c r="C925" s="112" t="s">
        <v>68</v>
      </c>
      <c r="D925" s="112" t="s">
        <v>119</v>
      </c>
      <c r="E925" s="112" t="s">
        <v>464</v>
      </c>
      <c r="F925" s="113">
        <v>334</v>
      </c>
      <c r="G925" s="114">
        <v>7417</v>
      </c>
      <c r="H925" s="112" t="s">
        <v>120</v>
      </c>
      <c r="I925" s="82">
        <f t="shared" si="44"/>
        <v>45.031683969259809</v>
      </c>
    </row>
    <row r="926" spans="1:9" x14ac:dyDescent="0.25">
      <c r="A926" t="str">
        <f t="shared" si="42"/>
        <v>H312010Q1</v>
      </c>
      <c r="B926" t="str">
        <f t="shared" si="43"/>
        <v>2010Q1</v>
      </c>
      <c r="C926" s="112" t="s">
        <v>68</v>
      </c>
      <c r="D926" s="112" t="s">
        <v>121</v>
      </c>
      <c r="E926" s="112" t="s">
        <v>479</v>
      </c>
      <c r="F926" s="113">
        <v>132</v>
      </c>
      <c r="G926" s="114">
        <v>7234</v>
      </c>
      <c r="H926" s="112" t="s">
        <v>106</v>
      </c>
      <c r="I926" s="82">
        <f t="shared" si="44"/>
        <v>18.247166159800937</v>
      </c>
    </row>
    <row r="927" spans="1:9" x14ac:dyDescent="0.25">
      <c r="A927" t="str">
        <f t="shared" si="42"/>
        <v>H312012Q1</v>
      </c>
      <c r="B927" t="str">
        <f t="shared" si="43"/>
        <v>2012Q1</v>
      </c>
      <c r="C927" s="112" t="s">
        <v>68</v>
      </c>
      <c r="D927" s="112" t="s">
        <v>124</v>
      </c>
      <c r="E927" s="112" t="s">
        <v>479</v>
      </c>
      <c r="F927" s="113">
        <v>1233.5999999999999</v>
      </c>
      <c r="G927" s="114">
        <v>7891</v>
      </c>
      <c r="H927" s="112" t="s">
        <v>106</v>
      </c>
      <c r="I927" s="82">
        <f t="shared" si="44"/>
        <v>156.32999619820049</v>
      </c>
    </row>
    <row r="928" spans="1:9" x14ac:dyDescent="0.25">
      <c r="A928" t="str">
        <f t="shared" si="42"/>
        <v>H312012Q2</v>
      </c>
      <c r="B928" t="str">
        <f t="shared" si="43"/>
        <v>2012Q2</v>
      </c>
      <c r="C928" s="112" t="s">
        <v>68</v>
      </c>
      <c r="D928" s="112" t="s">
        <v>124</v>
      </c>
      <c r="E928" s="112" t="s">
        <v>480</v>
      </c>
      <c r="F928" s="113">
        <v>969.6</v>
      </c>
      <c r="G928" s="114">
        <v>7526</v>
      </c>
      <c r="H928" s="112" t="s">
        <v>106</v>
      </c>
      <c r="I928" s="82">
        <f t="shared" si="44"/>
        <v>128.83337762423599</v>
      </c>
    </row>
    <row r="929" spans="1:9" x14ac:dyDescent="0.25">
      <c r="A929" t="str">
        <f t="shared" si="42"/>
        <v>H312012Q3</v>
      </c>
      <c r="B929" t="str">
        <f t="shared" si="43"/>
        <v>2012Q3</v>
      </c>
      <c r="C929" s="112" t="s">
        <v>68</v>
      </c>
      <c r="D929" s="112" t="s">
        <v>124</v>
      </c>
      <c r="E929" s="112" t="s">
        <v>481</v>
      </c>
      <c r="F929" s="113">
        <v>1236</v>
      </c>
      <c r="G929" s="114">
        <v>7356</v>
      </c>
      <c r="H929" s="112" t="s">
        <v>106</v>
      </c>
      <c r="I929" s="82">
        <f t="shared" si="44"/>
        <v>168.02610114192495</v>
      </c>
    </row>
    <row r="930" spans="1:9" x14ac:dyDescent="0.25">
      <c r="A930" t="str">
        <f t="shared" si="42"/>
        <v>H312012Q4</v>
      </c>
      <c r="B930" t="str">
        <f t="shared" si="43"/>
        <v>2012Q4</v>
      </c>
      <c r="C930" s="112" t="s">
        <v>68</v>
      </c>
      <c r="D930" s="112" t="s">
        <v>124</v>
      </c>
      <c r="E930" s="112" t="s">
        <v>464</v>
      </c>
      <c r="F930" s="113">
        <v>1310.4000000000001</v>
      </c>
      <c r="G930" s="114">
        <v>7595</v>
      </c>
      <c r="H930" s="112" t="s">
        <v>106</v>
      </c>
      <c r="I930" s="82">
        <f t="shared" si="44"/>
        <v>172.53456221198158</v>
      </c>
    </row>
    <row r="931" spans="1:9" x14ac:dyDescent="0.25">
      <c r="A931" t="str">
        <f t="shared" si="42"/>
        <v>H312013Q1</v>
      </c>
      <c r="B931" t="str">
        <f t="shared" si="43"/>
        <v>2013Q1</v>
      </c>
      <c r="C931" s="112" t="s">
        <v>68</v>
      </c>
      <c r="D931" s="112" t="s">
        <v>125</v>
      </c>
      <c r="E931" s="112" t="s">
        <v>479</v>
      </c>
      <c r="F931" s="113">
        <v>547.20000000000005</v>
      </c>
      <c r="G931" s="114">
        <v>7479</v>
      </c>
      <c r="H931" s="112" t="s">
        <v>106</v>
      </c>
      <c r="I931" s="82">
        <f t="shared" si="44"/>
        <v>73.164861612515054</v>
      </c>
    </row>
    <row r="932" spans="1:9" x14ac:dyDescent="0.25">
      <c r="A932" t="str">
        <f t="shared" si="42"/>
        <v>H312013Q2</v>
      </c>
      <c r="B932" t="str">
        <f t="shared" si="43"/>
        <v>2013Q2</v>
      </c>
      <c r="C932" s="112" t="s">
        <v>68</v>
      </c>
      <c r="D932" s="112" t="s">
        <v>125</v>
      </c>
      <c r="E932" s="112" t="s">
        <v>480</v>
      </c>
      <c r="F932" s="113">
        <v>383.9</v>
      </c>
      <c r="G932" s="114">
        <v>7569</v>
      </c>
      <c r="H932" s="112" t="s">
        <v>106</v>
      </c>
      <c r="I932" s="82">
        <f t="shared" si="44"/>
        <v>50.720042277711713</v>
      </c>
    </row>
    <row r="933" spans="1:9" x14ac:dyDescent="0.25">
      <c r="A933" t="str">
        <f t="shared" si="42"/>
        <v>H312013Q4</v>
      </c>
      <c r="B933" t="str">
        <f t="shared" si="43"/>
        <v>2013Q4</v>
      </c>
      <c r="C933" s="112" t="s">
        <v>68</v>
      </c>
      <c r="D933" s="112" t="s">
        <v>125</v>
      </c>
      <c r="E933" s="112" t="s">
        <v>464</v>
      </c>
      <c r="F933" s="113">
        <v>303.3</v>
      </c>
      <c r="G933" s="114">
        <v>6915</v>
      </c>
      <c r="H933" s="112" t="s">
        <v>106</v>
      </c>
      <c r="I933" s="82">
        <f t="shared" si="44"/>
        <v>43.861171366594363</v>
      </c>
    </row>
    <row r="934" spans="1:9" x14ac:dyDescent="0.25">
      <c r="A934" t="str">
        <f t="shared" si="42"/>
        <v>H312014Q1</v>
      </c>
      <c r="B934" t="str">
        <f t="shared" si="43"/>
        <v>2014Q1</v>
      </c>
      <c r="C934" s="112" t="s">
        <v>68</v>
      </c>
      <c r="D934" s="112" t="s">
        <v>126</v>
      </c>
      <c r="E934" s="112" t="s">
        <v>479</v>
      </c>
      <c r="F934" s="113">
        <v>30.8</v>
      </c>
      <c r="G934" s="114">
        <v>7155</v>
      </c>
      <c r="H934" s="112" t="s">
        <v>106</v>
      </c>
      <c r="I934" s="82">
        <f t="shared" si="44"/>
        <v>4.3046820405310973</v>
      </c>
    </row>
    <row r="935" spans="1:9" x14ac:dyDescent="0.25">
      <c r="A935" t="str">
        <f t="shared" si="42"/>
        <v>H312017Q2</v>
      </c>
      <c r="B935" t="str">
        <f t="shared" si="43"/>
        <v>2017Q2</v>
      </c>
      <c r="C935" s="112" t="s">
        <v>68</v>
      </c>
      <c r="D935" s="112" t="s">
        <v>447</v>
      </c>
      <c r="E935" s="112" t="s">
        <v>480</v>
      </c>
      <c r="F935" s="113">
        <v>338</v>
      </c>
      <c r="G935" s="114">
        <v>7715</v>
      </c>
      <c r="H935" s="112" t="s">
        <v>106</v>
      </c>
      <c r="I935" s="82">
        <f t="shared" si="44"/>
        <v>43.810758263123788</v>
      </c>
    </row>
    <row r="936" spans="1:9" x14ac:dyDescent="0.25">
      <c r="A936" t="str">
        <f t="shared" si="42"/>
        <v>H312017Q3</v>
      </c>
      <c r="B936" t="str">
        <f t="shared" si="43"/>
        <v>2017Q3</v>
      </c>
      <c r="C936" s="112" t="s">
        <v>68</v>
      </c>
      <c r="D936" s="112" t="s">
        <v>447</v>
      </c>
      <c r="E936" s="112" t="s">
        <v>481</v>
      </c>
      <c r="F936" s="113">
        <v>314.3</v>
      </c>
      <c r="G936" s="114">
        <v>7540</v>
      </c>
      <c r="H936" s="112" t="s">
        <v>106</v>
      </c>
      <c r="I936" s="82">
        <f t="shared" si="44"/>
        <v>41.684350132625994</v>
      </c>
    </row>
    <row r="937" spans="1:9" x14ac:dyDescent="0.25">
      <c r="A937" t="str">
        <f t="shared" si="42"/>
        <v>H322008Q1</v>
      </c>
      <c r="B937" t="str">
        <f t="shared" si="43"/>
        <v>2008Q1</v>
      </c>
      <c r="C937" s="112" t="s">
        <v>69</v>
      </c>
      <c r="D937" s="112" t="s">
        <v>187</v>
      </c>
      <c r="E937" s="112" t="s">
        <v>479</v>
      </c>
      <c r="F937" s="113">
        <v>705.85</v>
      </c>
      <c r="G937" s="114">
        <v>33907</v>
      </c>
      <c r="H937" s="112" t="s">
        <v>120</v>
      </c>
      <c r="I937" s="82">
        <f t="shared" si="44"/>
        <v>20.817235379125254</v>
      </c>
    </row>
    <row r="938" spans="1:9" x14ac:dyDescent="0.25">
      <c r="A938" t="str">
        <f t="shared" si="42"/>
        <v>H322008Q2</v>
      </c>
      <c r="B938" t="str">
        <f t="shared" si="43"/>
        <v>2008Q2</v>
      </c>
      <c r="C938" s="112" t="s">
        <v>69</v>
      </c>
      <c r="D938" s="112" t="s">
        <v>187</v>
      </c>
      <c r="E938" s="112" t="s">
        <v>480</v>
      </c>
      <c r="F938" s="113">
        <v>826.5</v>
      </c>
      <c r="G938" s="114">
        <v>33556</v>
      </c>
      <c r="H938" s="112" t="s">
        <v>120</v>
      </c>
      <c r="I938" s="82">
        <f t="shared" si="44"/>
        <v>24.630468470616286</v>
      </c>
    </row>
    <row r="939" spans="1:9" x14ac:dyDescent="0.25">
      <c r="A939" t="str">
        <f t="shared" si="42"/>
        <v>H322008Q3</v>
      </c>
      <c r="B939" t="str">
        <f t="shared" si="43"/>
        <v>2008Q3</v>
      </c>
      <c r="C939" s="112" t="s">
        <v>69</v>
      </c>
      <c r="D939" s="112" t="s">
        <v>187</v>
      </c>
      <c r="E939" s="112" t="s">
        <v>481</v>
      </c>
      <c r="F939" s="113">
        <v>849.3</v>
      </c>
      <c r="G939" s="114">
        <v>32599</v>
      </c>
      <c r="H939" s="112" t="s">
        <v>120</v>
      </c>
      <c r="I939" s="82">
        <f t="shared" si="44"/>
        <v>26.052946409399059</v>
      </c>
    </row>
    <row r="940" spans="1:9" x14ac:dyDescent="0.25">
      <c r="A940" t="str">
        <f t="shared" si="42"/>
        <v>H322008Q4</v>
      </c>
      <c r="B940" t="str">
        <f t="shared" si="43"/>
        <v>2008Q4</v>
      </c>
      <c r="C940" s="112" t="s">
        <v>69</v>
      </c>
      <c r="D940" s="112" t="s">
        <v>187</v>
      </c>
      <c r="E940" s="112" t="s">
        <v>464</v>
      </c>
      <c r="F940" s="113">
        <v>761</v>
      </c>
      <c r="G940" s="114">
        <v>34188</v>
      </c>
      <c r="H940" s="112" t="s">
        <v>120</v>
      </c>
      <c r="I940" s="82">
        <f t="shared" si="44"/>
        <v>22.259272259272262</v>
      </c>
    </row>
    <row r="941" spans="1:9" x14ac:dyDescent="0.25">
      <c r="A941" t="str">
        <f t="shared" si="42"/>
        <v>H322009Q1</v>
      </c>
      <c r="B941" t="str">
        <f t="shared" si="43"/>
        <v>2009Q1</v>
      </c>
      <c r="C941" s="112" t="s">
        <v>69</v>
      </c>
      <c r="D941" s="112" t="s">
        <v>119</v>
      </c>
      <c r="E941" s="112" t="s">
        <v>479</v>
      </c>
      <c r="F941" s="113">
        <v>1045</v>
      </c>
      <c r="G941" s="114">
        <v>34409</v>
      </c>
      <c r="H941" s="112" t="s">
        <v>106</v>
      </c>
      <c r="I941" s="82">
        <f t="shared" si="44"/>
        <v>30.369961347321922</v>
      </c>
    </row>
    <row r="942" spans="1:9" x14ac:dyDescent="0.25">
      <c r="A942" t="str">
        <f t="shared" si="42"/>
        <v>H322009Q2</v>
      </c>
      <c r="B942" t="str">
        <f t="shared" si="43"/>
        <v>2009Q2</v>
      </c>
      <c r="C942" s="112" t="s">
        <v>69</v>
      </c>
      <c r="D942" s="112" t="s">
        <v>119</v>
      </c>
      <c r="E942" s="112" t="s">
        <v>480</v>
      </c>
      <c r="F942" s="113">
        <v>807.5</v>
      </c>
      <c r="G942" s="114">
        <v>35636</v>
      </c>
      <c r="H942" s="112" t="s">
        <v>106</v>
      </c>
      <c r="I942" s="82">
        <f t="shared" si="44"/>
        <v>22.659669996632616</v>
      </c>
    </row>
    <row r="943" spans="1:9" x14ac:dyDescent="0.25">
      <c r="A943" t="str">
        <f t="shared" ref="A943:A1006" si="45">C943&amp;D943&amp;"Q"&amp;E943</f>
        <v>H322009Q3</v>
      </c>
      <c r="B943" t="str">
        <f t="shared" ref="B943:B1006" si="46">D943&amp;"Q"&amp;E943</f>
        <v>2009Q3</v>
      </c>
      <c r="C943" s="112" t="s">
        <v>69</v>
      </c>
      <c r="D943" s="112" t="s">
        <v>119</v>
      </c>
      <c r="E943" s="112" t="s">
        <v>481</v>
      </c>
      <c r="F943" s="113">
        <v>984</v>
      </c>
      <c r="G943" s="114">
        <v>34305</v>
      </c>
      <c r="H943" s="112" t="s">
        <v>120</v>
      </c>
      <c r="I943" s="82">
        <f t="shared" si="44"/>
        <v>28.683865325754262</v>
      </c>
    </row>
    <row r="944" spans="1:9" x14ac:dyDescent="0.25">
      <c r="A944" t="str">
        <f t="shared" si="45"/>
        <v>H322011Q1</v>
      </c>
      <c r="B944" t="str">
        <f t="shared" si="46"/>
        <v>2011Q1</v>
      </c>
      <c r="C944" s="112" t="s">
        <v>69</v>
      </c>
      <c r="D944" s="112" t="s">
        <v>123</v>
      </c>
      <c r="E944" s="112" t="s">
        <v>479</v>
      </c>
      <c r="F944" s="113">
        <v>874</v>
      </c>
      <c r="G944" s="114">
        <v>35254</v>
      </c>
      <c r="H944" s="112" t="s">
        <v>106</v>
      </c>
      <c r="I944" s="82">
        <f t="shared" si="44"/>
        <v>24.791513019799169</v>
      </c>
    </row>
    <row r="945" spans="1:9" x14ac:dyDescent="0.25">
      <c r="A945" t="str">
        <f t="shared" si="45"/>
        <v>H322011Q2</v>
      </c>
      <c r="B945" t="str">
        <f t="shared" si="46"/>
        <v>2011Q2</v>
      </c>
      <c r="C945" s="112" t="s">
        <v>69</v>
      </c>
      <c r="D945" s="112" t="s">
        <v>123</v>
      </c>
      <c r="E945" s="112" t="s">
        <v>480</v>
      </c>
      <c r="F945" s="113">
        <v>1016</v>
      </c>
      <c r="G945" s="114">
        <v>34617</v>
      </c>
      <c r="H945" s="112" t="s">
        <v>106</v>
      </c>
      <c r="I945" s="82">
        <f t="shared" si="44"/>
        <v>29.349741456509808</v>
      </c>
    </row>
    <row r="946" spans="1:9" x14ac:dyDescent="0.25">
      <c r="A946" t="str">
        <f t="shared" si="45"/>
        <v>H322011Q3</v>
      </c>
      <c r="B946" t="str">
        <f t="shared" si="46"/>
        <v>2011Q3</v>
      </c>
      <c r="C946" s="112" t="s">
        <v>69</v>
      </c>
      <c r="D946" s="112" t="s">
        <v>123</v>
      </c>
      <c r="E946" s="112" t="s">
        <v>481</v>
      </c>
      <c r="F946" s="113">
        <v>905</v>
      </c>
      <c r="G946" s="114">
        <v>33489</v>
      </c>
      <c r="H946" s="112" t="s">
        <v>106</v>
      </c>
      <c r="I946" s="82">
        <f t="shared" si="44"/>
        <v>27.023798859326945</v>
      </c>
    </row>
    <row r="947" spans="1:9" x14ac:dyDescent="0.25">
      <c r="A947" t="str">
        <f t="shared" si="45"/>
        <v>H322011Q4</v>
      </c>
      <c r="B947" t="str">
        <f t="shared" si="46"/>
        <v>2011Q4</v>
      </c>
      <c r="C947" s="112" t="s">
        <v>69</v>
      </c>
      <c r="D947" s="112" t="s">
        <v>123</v>
      </c>
      <c r="E947" s="112" t="s">
        <v>464</v>
      </c>
      <c r="F947" s="113">
        <v>15045.6</v>
      </c>
      <c r="G947" s="114">
        <v>33836</v>
      </c>
      <c r="H947" s="112" t="s">
        <v>106</v>
      </c>
      <c r="I947" s="82">
        <f t="shared" si="44"/>
        <v>444.66248965598771</v>
      </c>
    </row>
    <row r="948" spans="1:9" x14ac:dyDescent="0.25">
      <c r="A948" t="str">
        <f t="shared" si="45"/>
        <v>H322012Q1</v>
      </c>
      <c r="B948" t="str">
        <f t="shared" si="46"/>
        <v>2012Q1</v>
      </c>
      <c r="C948" s="112" t="s">
        <v>69</v>
      </c>
      <c r="D948" s="112" t="s">
        <v>124</v>
      </c>
      <c r="E948" s="112" t="s">
        <v>479</v>
      </c>
      <c r="F948" s="113">
        <v>1289</v>
      </c>
      <c r="G948" s="114">
        <v>36203</v>
      </c>
      <c r="H948" s="112" t="s">
        <v>106</v>
      </c>
      <c r="I948" s="82">
        <f t="shared" si="44"/>
        <v>35.604784133911558</v>
      </c>
    </row>
    <row r="949" spans="1:9" x14ac:dyDescent="0.25">
      <c r="A949" t="str">
        <f t="shared" si="45"/>
        <v>H322012Q2</v>
      </c>
      <c r="B949" t="str">
        <f t="shared" si="46"/>
        <v>2012Q2</v>
      </c>
      <c r="C949" s="112" t="s">
        <v>69</v>
      </c>
      <c r="D949" s="112" t="s">
        <v>124</v>
      </c>
      <c r="E949" s="112" t="s">
        <v>480</v>
      </c>
      <c r="F949" s="113">
        <v>6694.8</v>
      </c>
      <c r="G949" s="114">
        <v>35899</v>
      </c>
      <c r="H949" s="112" t="s">
        <v>106</v>
      </c>
      <c r="I949" s="82">
        <f t="shared" si="44"/>
        <v>186.4898743697596</v>
      </c>
    </row>
    <row r="950" spans="1:9" x14ac:dyDescent="0.25">
      <c r="A950" t="str">
        <f t="shared" si="45"/>
        <v>H322012Q3</v>
      </c>
      <c r="B950" t="str">
        <f t="shared" si="46"/>
        <v>2012Q3</v>
      </c>
      <c r="C950" s="112" t="s">
        <v>69</v>
      </c>
      <c r="D950" s="112" t="s">
        <v>124</v>
      </c>
      <c r="E950" s="112" t="s">
        <v>481</v>
      </c>
      <c r="F950" s="113">
        <v>5968.8</v>
      </c>
      <c r="G950" s="114">
        <v>35025</v>
      </c>
      <c r="H950" s="112" t="s">
        <v>106</v>
      </c>
      <c r="I950" s="82">
        <f t="shared" si="44"/>
        <v>170.4154175588865</v>
      </c>
    </row>
    <row r="951" spans="1:9" x14ac:dyDescent="0.25">
      <c r="A951" t="str">
        <f t="shared" si="45"/>
        <v>H322012Q4</v>
      </c>
      <c r="B951" t="str">
        <f t="shared" si="46"/>
        <v>2012Q4</v>
      </c>
      <c r="C951" s="112" t="s">
        <v>69</v>
      </c>
      <c r="D951" s="112" t="s">
        <v>124</v>
      </c>
      <c r="E951" s="112" t="s">
        <v>464</v>
      </c>
      <c r="F951" s="113">
        <v>8802</v>
      </c>
      <c r="G951" s="114">
        <v>35109</v>
      </c>
      <c r="H951" s="112" t="s">
        <v>106</v>
      </c>
      <c r="I951" s="82">
        <f t="shared" si="44"/>
        <v>250.70494744937193</v>
      </c>
    </row>
    <row r="952" spans="1:9" x14ac:dyDescent="0.25">
      <c r="A952" t="str">
        <f t="shared" si="45"/>
        <v>H322013Q1</v>
      </c>
      <c r="B952" t="str">
        <f t="shared" si="46"/>
        <v>2013Q1</v>
      </c>
      <c r="C952" s="112" t="s">
        <v>69</v>
      </c>
      <c r="D952" s="112" t="s">
        <v>125</v>
      </c>
      <c r="E952" s="112" t="s">
        <v>479</v>
      </c>
      <c r="F952" s="113">
        <v>7833.6</v>
      </c>
      <c r="G952" s="114">
        <v>33040</v>
      </c>
      <c r="H952" s="112" t="s">
        <v>106</v>
      </c>
      <c r="I952" s="82">
        <f t="shared" si="44"/>
        <v>237.09443099273608</v>
      </c>
    </row>
    <row r="953" spans="1:9" x14ac:dyDescent="0.25">
      <c r="A953" t="str">
        <f t="shared" si="45"/>
        <v>H322013Q2</v>
      </c>
      <c r="B953" t="str">
        <f t="shared" si="46"/>
        <v>2013Q2</v>
      </c>
      <c r="C953" s="112" t="s">
        <v>69</v>
      </c>
      <c r="D953" s="112" t="s">
        <v>125</v>
      </c>
      <c r="E953" s="112" t="s">
        <v>480</v>
      </c>
      <c r="F953" s="113">
        <v>1258.8</v>
      </c>
      <c r="G953" s="114">
        <v>33936</v>
      </c>
      <c r="H953" s="112" t="s">
        <v>106</v>
      </c>
      <c r="I953" s="82">
        <f t="shared" si="44"/>
        <v>37.093352192362097</v>
      </c>
    </row>
    <row r="954" spans="1:9" x14ac:dyDescent="0.25">
      <c r="A954" t="str">
        <f t="shared" si="45"/>
        <v>H322013Q3</v>
      </c>
      <c r="B954" t="str">
        <f t="shared" si="46"/>
        <v>2013Q3</v>
      </c>
      <c r="C954" s="112" t="s">
        <v>69</v>
      </c>
      <c r="D954" s="112" t="s">
        <v>125</v>
      </c>
      <c r="E954" s="112" t="s">
        <v>481</v>
      </c>
      <c r="F954" s="113">
        <v>2510.8000000000002</v>
      </c>
      <c r="G954" s="114">
        <v>30717</v>
      </c>
      <c r="H954" s="112" t="s">
        <v>139</v>
      </c>
      <c r="I954" s="82">
        <f t="shared" si="44"/>
        <v>81.739753231109816</v>
      </c>
    </row>
    <row r="955" spans="1:9" x14ac:dyDescent="0.25">
      <c r="A955" t="str">
        <f t="shared" si="45"/>
        <v>H322013Q4</v>
      </c>
      <c r="B955" t="str">
        <f t="shared" si="46"/>
        <v>2013Q4</v>
      </c>
      <c r="C955" s="112" t="s">
        <v>69</v>
      </c>
      <c r="D955" s="112" t="s">
        <v>125</v>
      </c>
      <c r="E955" s="112" t="s">
        <v>464</v>
      </c>
      <c r="F955" s="113">
        <v>1032.26</v>
      </c>
      <c r="G955" s="114">
        <v>30654</v>
      </c>
      <c r="H955" s="112" t="s">
        <v>106</v>
      </c>
      <c r="I955" s="82">
        <f t="shared" si="44"/>
        <v>33.674561231813136</v>
      </c>
    </row>
    <row r="956" spans="1:9" x14ac:dyDescent="0.25">
      <c r="A956" t="str">
        <f t="shared" si="45"/>
        <v>H322014Q1</v>
      </c>
      <c r="B956" t="str">
        <f t="shared" si="46"/>
        <v>2014Q1</v>
      </c>
      <c r="C956" s="112" t="s">
        <v>69</v>
      </c>
      <c r="D956" s="112" t="s">
        <v>126</v>
      </c>
      <c r="E956" s="112" t="s">
        <v>479</v>
      </c>
      <c r="F956" s="113">
        <v>939.2</v>
      </c>
      <c r="G956" s="114">
        <v>32202</v>
      </c>
      <c r="H956" s="112" t="s">
        <v>106</v>
      </c>
      <c r="I956" s="82">
        <f t="shared" si="44"/>
        <v>29.165890317371595</v>
      </c>
    </row>
    <row r="957" spans="1:9" x14ac:dyDescent="0.25">
      <c r="A957" t="str">
        <f t="shared" si="45"/>
        <v>H322017Q2</v>
      </c>
      <c r="B957" t="str">
        <f t="shared" si="46"/>
        <v>2017Q2</v>
      </c>
      <c r="C957" s="112" t="s">
        <v>69</v>
      </c>
      <c r="D957" s="112" t="s">
        <v>447</v>
      </c>
      <c r="E957" s="112" t="s">
        <v>480</v>
      </c>
      <c r="F957" s="113">
        <v>1991</v>
      </c>
      <c r="G957" s="114">
        <v>37966</v>
      </c>
      <c r="H957" s="112" t="s">
        <v>106</v>
      </c>
      <c r="I957" s="82">
        <f t="shared" si="44"/>
        <v>52.441658325870513</v>
      </c>
    </row>
    <row r="958" spans="1:9" x14ac:dyDescent="0.25">
      <c r="A958" t="str">
        <f t="shared" si="45"/>
        <v>H322017Q3</v>
      </c>
      <c r="B958" t="str">
        <f t="shared" si="46"/>
        <v>2017Q3</v>
      </c>
      <c r="C958" s="112" t="s">
        <v>69</v>
      </c>
      <c r="D958" s="112" t="s">
        <v>447</v>
      </c>
      <c r="E958" s="112" t="s">
        <v>481</v>
      </c>
      <c r="F958" s="113">
        <v>1377.08</v>
      </c>
      <c r="G958" s="114">
        <v>38614</v>
      </c>
      <c r="H958" s="112" t="s">
        <v>106</v>
      </c>
      <c r="I958" s="82">
        <f t="shared" si="44"/>
        <v>35.662713005645621</v>
      </c>
    </row>
    <row r="959" spans="1:9" x14ac:dyDescent="0.25">
      <c r="A959" t="str">
        <f t="shared" si="45"/>
        <v>H32M2015Q4</v>
      </c>
      <c r="B959" t="str">
        <f t="shared" si="46"/>
        <v>2015Q4</v>
      </c>
      <c r="C959" s="112" t="s">
        <v>359</v>
      </c>
      <c r="D959" s="112" t="s">
        <v>127</v>
      </c>
      <c r="E959" s="112" t="s">
        <v>464</v>
      </c>
      <c r="F959" s="113">
        <v>354.52</v>
      </c>
      <c r="G959" s="114">
        <v>35184</v>
      </c>
      <c r="H959" s="112" t="s">
        <v>420</v>
      </c>
      <c r="I959" s="82">
        <f t="shared" si="44"/>
        <v>10.076170986812187</v>
      </c>
    </row>
    <row r="960" spans="1:9" x14ac:dyDescent="0.25">
      <c r="A960" t="str">
        <f t="shared" si="45"/>
        <v>H32P2015Q4</v>
      </c>
      <c r="B960" t="str">
        <f t="shared" si="46"/>
        <v>2015Q4</v>
      </c>
      <c r="C960" s="112" t="s">
        <v>358</v>
      </c>
      <c r="D960" s="112" t="s">
        <v>127</v>
      </c>
      <c r="E960" s="112" t="s">
        <v>464</v>
      </c>
      <c r="F960" s="113">
        <v>476.16</v>
      </c>
      <c r="G960" s="114">
        <v>4918</v>
      </c>
      <c r="H960" s="112" t="s">
        <v>420</v>
      </c>
      <c r="I960" s="82">
        <f t="shared" si="44"/>
        <v>96.819845465636448</v>
      </c>
    </row>
    <row r="961" spans="1:9" x14ac:dyDescent="0.25">
      <c r="A961" t="str">
        <f t="shared" si="45"/>
        <v>H32S2015Q4</v>
      </c>
      <c r="B961" t="str">
        <f t="shared" si="46"/>
        <v>2015Q4</v>
      </c>
      <c r="C961" s="112" t="s">
        <v>360</v>
      </c>
      <c r="D961" s="112" t="s">
        <v>127</v>
      </c>
      <c r="E961" s="112" t="s">
        <v>464</v>
      </c>
      <c r="F961" s="113">
        <v>688.5</v>
      </c>
      <c r="G961" s="114">
        <v>15617</v>
      </c>
      <c r="H961" s="112" t="s">
        <v>420</v>
      </c>
      <c r="I961" s="82">
        <f t="shared" si="44"/>
        <v>44.086572325030417</v>
      </c>
    </row>
    <row r="962" spans="1:9" x14ac:dyDescent="0.25">
      <c r="A962" t="str">
        <f t="shared" si="45"/>
        <v>H332008Q1</v>
      </c>
      <c r="B962" t="str">
        <f t="shared" si="46"/>
        <v>2008Q1</v>
      </c>
      <c r="C962" s="112" t="s">
        <v>70</v>
      </c>
      <c r="D962" s="112" t="s">
        <v>187</v>
      </c>
      <c r="E962" s="112" t="s">
        <v>479</v>
      </c>
      <c r="F962" s="113">
        <v>88.04</v>
      </c>
      <c r="G962" s="114">
        <v>5929</v>
      </c>
      <c r="H962" s="112" t="s">
        <v>120</v>
      </c>
      <c r="I962" s="82">
        <f t="shared" si="44"/>
        <v>14.849047056839265</v>
      </c>
    </row>
    <row r="963" spans="1:9" x14ac:dyDescent="0.25">
      <c r="A963" t="str">
        <f t="shared" si="45"/>
        <v>H332008Q2</v>
      </c>
      <c r="B963" t="str">
        <f t="shared" si="46"/>
        <v>2008Q2</v>
      </c>
      <c r="C963" s="112" t="s">
        <v>70</v>
      </c>
      <c r="D963" s="112" t="s">
        <v>187</v>
      </c>
      <c r="E963" s="112" t="s">
        <v>480</v>
      </c>
      <c r="F963" s="113">
        <v>103.12</v>
      </c>
      <c r="G963" s="114">
        <v>5538</v>
      </c>
      <c r="H963" s="112" t="s">
        <v>120</v>
      </c>
      <c r="I963" s="82">
        <f t="shared" ref="I963:I1026" si="47">F963/G963*1000</f>
        <v>18.620440592271578</v>
      </c>
    </row>
    <row r="964" spans="1:9" x14ac:dyDescent="0.25">
      <c r="A964" t="str">
        <f t="shared" si="45"/>
        <v>H332008Q3</v>
      </c>
      <c r="B964" t="str">
        <f t="shared" si="46"/>
        <v>2008Q3</v>
      </c>
      <c r="C964" s="112" t="s">
        <v>70</v>
      </c>
      <c r="D964" s="112" t="s">
        <v>187</v>
      </c>
      <c r="E964" s="112" t="s">
        <v>481</v>
      </c>
      <c r="F964" s="113">
        <v>81.06</v>
      </c>
      <c r="G964" s="114">
        <v>4530</v>
      </c>
      <c r="H964" s="112" t="s">
        <v>120</v>
      </c>
      <c r="I964" s="82">
        <f t="shared" si="47"/>
        <v>17.894039735099341</v>
      </c>
    </row>
    <row r="965" spans="1:9" x14ac:dyDescent="0.25">
      <c r="A965" t="str">
        <f t="shared" si="45"/>
        <v>H332008Q4</v>
      </c>
      <c r="B965" t="str">
        <f t="shared" si="46"/>
        <v>2008Q4</v>
      </c>
      <c r="C965" s="112" t="s">
        <v>70</v>
      </c>
      <c r="D965" s="112" t="s">
        <v>187</v>
      </c>
      <c r="E965" s="112" t="s">
        <v>464</v>
      </c>
      <c r="F965" s="113">
        <v>47.03</v>
      </c>
      <c r="G965" s="114">
        <v>5405</v>
      </c>
      <c r="H965" s="112" t="s">
        <v>120</v>
      </c>
      <c r="I965" s="82">
        <f t="shared" si="47"/>
        <v>8.7012025901942653</v>
      </c>
    </row>
    <row r="966" spans="1:9" x14ac:dyDescent="0.25">
      <c r="A966" t="str">
        <f t="shared" si="45"/>
        <v>H332009Q1</v>
      </c>
      <c r="B966" t="str">
        <f t="shared" si="46"/>
        <v>2009Q1</v>
      </c>
      <c r="C966" s="112" t="s">
        <v>70</v>
      </c>
      <c r="D966" s="112" t="s">
        <v>119</v>
      </c>
      <c r="E966" s="112" t="s">
        <v>479</v>
      </c>
      <c r="F966" s="113">
        <v>68.3</v>
      </c>
      <c r="G966" s="114">
        <v>5385</v>
      </c>
      <c r="H966" s="112" t="s">
        <v>106</v>
      </c>
      <c r="I966" s="82">
        <f t="shared" si="47"/>
        <v>12.683379758588671</v>
      </c>
    </row>
    <row r="967" spans="1:9" x14ac:dyDescent="0.25">
      <c r="A967" t="str">
        <f t="shared" si="45"/>
        <v>H332009Q2</v>
      </c>
      <c r="B967" t="str">
        <f t="shared" si="46"/>
        <v>2009Q2</v>
      </c>
      <c r="C967" s="112" t="s">
        <v>70</v>
      </c>
      <c r="D967" s="112" t="s">
        <v>119</v>
      </c>
      <c r="E967" s="112" t="s">
        <v>480</v>
      </c>
      <c r="F967" s="113">
        <v>79.959999999999994</v>
      </c>
      <c r="G967" s="114">
        <v>5374</v>
      </c>
      <c r="H967" s="112" t="s">
        <v>106</v>
      </c>
      <c r="I967" s="82">
        <f t="shared" si="47"/>
        <v>14.879047264607369</v>
      </c>
    </row>
    <row r="968" spans="1:9" x14ac:dyDescent="0.25">
      <c r="A968" t="str">
        <f t="shared" si="45"/>
        <v>H332009Q3</v>
      </c>
      <c r="B968" t="str">
        <f t="shared" si="46"/>
        <v>2009Q3</v>
      </c>
      <c r="C968" s="112" t="s">
        <v>70</v>
      </c>
      <c r="D968" s="112" t="s">
        <v>119</v>
      </c>
      <c r="E968" s="112" t="s">
        <v>481</v>
      </c>
      <c r="F968" s="113">
        <v>93.62</v>
      </c>
      <c r="G968" s="114">
        <v>4139</v>
      </c>
      <c r="H968" s="112" t="s">
        <v>120</v>
      </c>
      <c r="I968" s="82">
        <f t="shared" si="47"/>
        <v>22.618990094225662</v>
      </c>
    </row>
    <row r="969" spans="1:9" x14ac:dyDescent="0.25">
      <c r="A969" t="str">
        <f t="shared" si="45"/>
        <v>H332009Q4</v>
      </c>
      <c r="B969" t="str">
        <f t="shared" si="46"/>
        <v>2009Q4</v>
      </c>
      <c r="C969" s="112" t="s">
        <v>70</v>
      </c>
      <c r="D969" s="112" t="s">
        <v>119</v>
      </c>
      <c r="E969" s="112" t="s">
        <v>464</v>
      </c>
      <c r="F969" s="113">
        <v>102.64</v>
      </c>
      <c r="G969" s="114">
        <v>5392</v>
      </c>
      <c r="H969" s="112" t="s">
        <v>120</v>
      </c>
      <c r="I969" s="82">
        <f t="shared" si="47"/>
        <v>19.03560830860534</v>
      </c>
    </row>
    <row r="970" spans="1:9" x14ac:dyDescent="0.25">
      <c r="A970" t="str">
        <f t="shared" si="45"/>
        <v>H332010Q1</v>
      </c>
      <c r="B970" t="str">
        <f t="shared" si="46"/>
        <v>2010Q1</v>
      </c>
      <c r="C970" s="112" t="s">
        <v>70</v>
      </c>
      <c r="D970" s="112" t="s">
        <v>121</v>
      </c>
      <c r="E970" s="112" t="s">
        <v>479</v>
      </c>
      <c r="F970" s="113">
        <v>82.5</v>
      </c>
      <c r="G970" s="114">
        <v>5942</v>
      </c>
      <c r="H970" s="112" t="s">
        <v>106</v>
      </c>
      <c r="I970" s="82">
        <f t="shared" si="47"/>
        <v>13.884214069336924</v>
      </c>
    </row>
    <row r="971" spans="1:9" x14ac:dyDescent="0.25">
      <c r="A971" t="str">
        <f t="shared" si="45"/>
        <v>H332010Q2</v>
      </c>
      <c r="B971" t="str">
        <f t="shared" si="46"/>
        <v>2010Q2</v>
      </c>
      <c r="C971" s="112" t="s">
        <v>70</v>
      </c>
      <c r="D971" s="112" t="s">
        <v>121</v>
      </c>
      <c r="E971" s="112" t="s">
        <v>480</v>
      </c>
      <c r="F971" s="113">
        <v>64.5</v>
      </c>
      <c r="G971" s="114">
        <v>5519</v>
      </c>
      <c r="H971" s="112" t="s">
        <v>106</v>
      </c>
      <c r="I971" s="82">
        <f t="shared" si="47"/>
        <v>11.686899800688529</v>
      </c>
    </row>
    <row r="972" spans="1:9" x14ac:dyDescent="0.25">
      <c r="A972" t="str">
        <f t="shared" si="45"/>
        <v>H332010Q3</v>
      </c>
      <c r="B972" t="str">
        <f t="shared" si="46"/>
        <v>2010Q3</v>
      </c>
      <c r="C972" s="112" t="s">
        <v>70</v>
      </c>
      <c r="D972" s="112" t="s">
        <v>121</v>
      </c>
      <c r="E972" s="112" t="s">
        <v>481</v>
      </c>
      <c r="F972" s="113">
        <v>66</v>
      </c>
      <c r="G972" s="114">
        <v>5007</v>
      </c>
      <c r="H972" s="112" t="s">
        <v>106</v>
      </c>
      <c r="I972" s="82">
        <f t="shared" si="47"/>
        <v>13.181545835829839</v>
      </c>
    </row>
    <row r="973" spans="1:9" x14ac:dyDescent="0.25">
      <c r="A973" t="str">
        <f t="shared" si="45"/>
        <v>H332011Q1</v>
      </c>
      <c r="B973" t="str">
        <f t="shared" si="46"/>
        <v>2011Q1</v>
      </c>
      <c r="C973" s="112" t="s">
        <v>70</v>
      </c>
      <c r="D973" s="112" t="s">
        <v>123</v>
      </c>
      <c r="E973" s="112" t="s">
        <v>479</v>
      </c>
      <c r="F973" s="113">
        <v>149.22</v>
      </c>
      <c r="G973" s="114">
        <v>5605</v>
      </c>
      <c r="H973" s="112" t="s">
        <v>106</v>
      </c>
      <c r="I973" s="82">
        <f t="shared" si="47"/>
        <v>26.62265834076717</v>
      </c>
    </row>
    <row r="974" spans="1:9" x14ac:dyDescent="0.25">
      <c r="A974" t="str">
        <f t="shared" si="45"/>
        <v>H332011Q2</v>
      </c>
      <c r="B974" t="str">
        <f t="shared" si="46"/>
        <v>2011Q2</v>
      </c>
      <c r="C974" s="112" t="s">
        <v>70</v>
      </c>
      <c r="D974" s="112" t="s">
        <v>123</v>
      </c>
      <c r="E974" s="112" t="s">
        <v>480</v>
      </c>
      <c r="F974" s="113">
        <v>112.62</v>
      </c>
      <c r="G974" s="114">
        <v>5159</v>
      </c>
      <c r="H974" s="112" t="s">
        <v>106</v>
      </c>
      <c r="I974" s="82">
        <f t="shared" si="47"/>
        <v>21.829811979065713</v>
      </c>
    </row>
    <row r="975" spans="1:9" x14ac:dyDescent="0.25">
      <c r="A975" t="str">
        <f t="shared" si="45"/>
        <v>H332011Q3</v>
      </c>
      <c r="B975" t="str">
        <f t="shared" si="46"/>
        <v>2011Q3</v>
      </c>
      <c r="C975" s="112" t="s">
        <v>70</v>
      </c>
      <c r="D975" s="112" t="s">
        <v>123</v>
      </c>
      <c r="E975" s="112" t="s">
        <v>481</v>
      </c>
      <c r="F975" s="113">
        <v>76</v>
      </c>
      <c r="G975" s="114">
        <v>4825</v>
      </c>
      <c r="H975" s="112" t="s">
        <v>106</v>
      </c>
      <c r="I975" s="82">
        <f t="shared" si="47"/>
        <v>15.751295336787566</v>
      </c>
    </row>
    <row r="976" spans="1:9" x14ac:dyDescent="0.25">
      <c r="A976" t="str">
        <f t="shared" si="45"/>
        <v>H332011Q4</v>
      </c>
      <c r="B976" t="str">
        <f t="shared" si="46"/>
        <v>2011Q4</v>
      </c>
      <c r="C976" s="112" t="s">
        <v>70</v>
      </c>
      <c r="D976" s="112" t="s">
        <v>123</v>
      </c>
      <c r="E976" s="112" t="s">
        <v>464</v>
      </c>
      <c r="F976" s="113">
        <v>94.5</v>
      </c>
      <c r="G976" s="114">
        <v>5191</v>
      </c>
      <c r="H976" s="112" t="s">
        <v>106</v>
      </c>
      <c r="I976" s="82">
        <f t="shared" si="47"/>
        <v>18.204584858408783</v>
      </c>
    </row>
    <row r="977" spans="1:9" x14ac:dyDescent="0.25">
      <c r="A977" t="str">
        <f t="shared" si="45"/>
        <v>H332012Q1</v>
      </c>
      <c r="B977" t="str">
        <f t="shared" si="46"/>
        <v>2012Q1</v>
      </c>
      <c r="C977" s="112" t="s">
        <v>70</v>
      </c>
      <c r="D977" s="112" t="s">
        <v>124</v>
      </c>
      <c r="E977" s="112" t="s">
        <v>479</v>
      </c>
      <c r="F977" s="113">
        <v>81.599999999999994</v>
      </c>
      <c r="G977" s="114">
        <v>5354</v>
      </c>
      <c r="H977" s="112" t="s">
        <v>106</v>
      </c>
      <c r="I977" s="82">
        <f t="shared" si="47"/>
        <v>15.240941352259991</v>
      </c>
    </row>
    <row r="978" spans="1:9" x14ac:dyDescent="0.25">
      <c r="A978" t="str">
        <f t="shared" si="45"/>
        <v>H332012Q2</v>
      </c>
      <c r="B978" t="str">
        <f t="shared" si="46"/>
        <v>2012Q2</v>
      </c>
      <c r="C978" s="112" t="s">
        <v>70</v>
      </c>
      <c r="D978" s="112" t="s">
        <v>124</v>
      </c>
      <c r="E978" s="112" t="s">
        <v>480</v>
      </c>
      <c r="F978" s="113">
        <v>80.66</v>
      </c>
      <c r="G978" s="114">
        <v>4640</v>
      </c>
      <c r="H978" s="112" t="s">
        <v>106</v>
      </c>
      <c r="I978" s="82">
        <f t="shared" si="47"/>
        <v>17.383620689655171</v>
      </c>
    </row>
    <row r="979" spans="1:9" x14ac:dyDescent="0.25">
      <c r="A979" t="str">
        <f t="shared" si="45"/>
        <v>H332012Q3</v>
      </c>
      <c r="B979" t="str">
        <f t="shared" si="46"/>
        <v>2012Q3</v>
      </c>
      <c r="C979" s="112" t="s">
        <v>70</v>
      </c>
      <c r="D979" s="112" t="s">
        <v>124</v>
      </c>
      <c r="E979" s="112" t="s">
        <v>481</v>
      </c>
      <c r="F979" s="113">
        <v>74</v>
      </c>
      <c r="G979" s="114">
        <v>4844</v>
      </c>
      <c r="H979" s="112" t="s">
        <v>106</v>
      </c>
      <c r="I979" s="82">
        <f t="shared" si="47"/>
        <v>15.2766308835673</v>
      </c>
    </row>
    <row r="980" spans="1:9" x14ac:dyDescent="0.25">
      <c r="A980" t="str">
        <f t="shared" si="45"/>
        <v>H332012Q4</v>
      </c>
      <c r="B980" t="str">
        <f t="shared" si="46"/>
        <v>2012Q4</v>
      </c>
      <c r="C980" s="112" t="s">
        <v>70</v>
      </c>
      <c r="D980" s="112" t="s">
        <v>124</v>
      </c>
      <c r="E980" s="112" t="s">
        <v>464</v>
      </c>
      <c r="F980" s="113">
        <v>69.5</v>
      </c>
      <c r="G980" s="114">
        <v>4891</v>
      </c>
      <c r="H980" s="112" t="s">
        <v>106</v>
      </c>
      <c r="I980" s="82">
        <f t="shared" si="47"/>
        <v>14.209773052545492</v>
      </c>
    </row>
    <row r="981" spans="1:9" x14ac:dyDescent="0.25">
      <c r="A981" t="str">
        <f t="shared" si="45"/>
        <v>H332013Q1</v>
      </c>
      <c r="B981" t="str">
        <f t="shared" si="46"/>
        <v>2013Q1</v>
      </c>
      <c r="C981" s="112" t="s">
        <v>70</v>
      </c>
      <c r="D981" s="112" t="s">
        <v>125</v>
      </c>
      <c r="E981" s="112" t="s">
        <v>479</v>
      </c>
      <c r="F981" s="113">
        <v>77.680000000000007</v>
      </c>
      <c r="G981" s="114">
        <v>5364</v>
      </c>
      <c r="H981" s="112" t="s">
        <v>106</v>
      </c>
      <c r="I981" s="82">
        <f t="shared" si="47"/>
        <v>14.481730052199852</v>
      </c>
    </row>
    <row r="982" spans="1:9" x14ac:dyDescent="0.25">
      <c r="A982" t="str">
        <f t="shared" si="45"/>
        <v>H332013Q2</v>
      </c>
      <c r="B982" t="str">
        <f t="shared" si="46"/>
        <v>2013Q2</v>
      </c>
      <c r="C982" s="112" t="s">
        <v>70</v>
      </c>
      <c r="D982" s="112" t="s">
        <v>125</v>
      </c>
      <c r="E982" s="112" t="s">
        <v>480</v>
      </c>
      <c r="F982" s="113">
        <v>91.5</v>
      </c>
      <c r="G982" s="114">
        <v>6055</v>
      </c>
      <c r="H982" s="112" t="s">
        <v>106</v>
      </c>
      <c r="I982" s="82">
        <f t="shared" si="47"/>
        <v>15.111478117258464</v>
      </c>
    </row>
    <row r="983" spans="1:9" x14ac:dyDescent="0.25">
      <c r="A983" t="str">
        <f t="shared" si="45"/>
        <v>H332013Q3</v>
      </c>
      <c r="B983" t="str">
        <f t="shared" si="46"/>
        <v>2013Q3</v>
      </c>
      <c r="C983" s="112" t="s">
        <v>70</v>
      </c>
      <c r="D983" s="112" t="s">
        <v>125</v>
      </c>
      <c r="E983" s="112" t="s">
        <v>481</v>
      </c>
      <c r="F983" s="113">
        <v>131.22</v>
      </c>
      <c r="G983" s="114">
        <v>5513</v>
      </c>
      <c r="H983" s="112" t="s">
        <v>106</v>
      </c>
      <c r="I983" s="82">
        <f t="shared" si="47"/>
        <v>23.801922728097225</v>
      </c>
    </row>
    <row r="984" spans="1:9" x14ac:dyDescent="0.25">
      <c r="A984" t="str">
        <f t="shared" si="45"/>
        <v>H332013Q4</v>
      </c>
      <c r="B984" t="str">
        <f t="shared" si="46"/>
        <v>2013Q4</v>
      </c>
      <c r="C984" s="112" t="s">
        <v>70</v>
      </c>
      <c r="D984" s="112" t="s">
        <v>125</v>
      </c>
      <c r="E984" s="112" t="s">
        <v>464</v>
      </c>
      <c r="F984" s="113">
        <v>87.22</v>
      </c>
      <c r="G984" s="114">
        <v>6659</v>
      </c>
      <c r="H984" s="112" t="s">
        <v>106</v>
      </c>
      <c r="I984" s="82">
        <f t="shared" si="47"/>
        <v>13.098062772188015</v>
      </c>
    </row>
    <row r="985" spans="1:9" x14ac:dyDescent="0.25">
      <c r="A985" t="str">
        <f t="shared" si="45"/>
        <v>H332014Q1</v>
      </c>
      <c r="B985" t="str">
        <f t="shared" si="46"/>
        <v>2014Q1</v>
      </c>
      <c r="C985" s="112" t="s">
        <v>70</v>
      </c>
      <c r="D985" s="112" t="s">
        <v>126</v>
      </c>
      <c r="E985" s="112" t="s">
        <v>479</v>
      </c>
      <c r="F985" s="113">
        <v>85.62</v>
      </c>
      <c r="G985" s="114">
        <v>6850</v>
      </c>
      <c r="H985" s="112" t="s">
        <v>106</v>
      </c>
      <c r="I985" s="82">
        <f t="shared" si="47"/>
        <v>12.499270072992703</v>
      </c>
    </row>
    <row r="986" spans="1:9" x14ac:dyDescent="0.25">
      <c r="A986" t="str">
        <f t="shared" si="45"/>
        <v>H332014Q2</v>
      </c>
      <c r="B986" t="str">
        <f t="shared" si="46"/>
        <v>2014Q2</v>
      </c>
      <c r="C986" s="112" t="s">
        <v>70</v>
      </c>
      <c r="D986" s="112" t="s">
        <v>126</v>
      </c>
      <c r="E986" s="112" t="s">
        <v>480</v>
      </c>
      <c r="F986" s="113">
        <v>101</v>
      </c>
      <c r="G986" s="114">
        <v>6557</v>
      </c>
      <c r="H986" s="112" t="s">
        <v>106</v>
      </c>
      <c r="I986" s="82">
        <f t="shared" si="47"/>
        <v>15.403385694677445</v>
      </c>
    </row>
    <row r="987" spans="1:9" x14ac:dyDescent="0.25">
      <c r="A987" t="str">
        <f t="shared" si="45"/>
        <v>H332014Q3</v>
      </c>
      <c r="B987" t="str">
        <f t="shared" si="46"/>
        <v>2014Q3</v>
      </c>
      <c r="C987" s="112" t="s">
        <v>70</v>
      </c>
      <c r="D987" s="112" t="s">
        <v>126</v>
      </c>
      <c r="E987" s="112" t="s">
        <v>481</v>
      </c>
      <c r="F987" s="113">
        <v>82.5</v>
      </c>
      <c r="G987" s="114">
        <v>5977</v>
      </c>
      <c r="H987" s="112" t="s">
        <v>106</v>
      </c>
      <c r="I987" s="82">
        <f t="shared" si="47"/>
        <v>13.802911159444538</v>
      </c>
    </row>
    <row r="988" spans="1:9" x14ac:dyDescent="0.25">
      <c r="A988" t="str">
        <f t="shared" si="45"/>
        <v>H332014Q4</v>
      </c>
      <c r="B988" t="str">
        <f t="shared" si="46"/>
        <v>2014Q4</v>
      </c>
      <c r="C988" s="112" t="s">
        <v>70</v>
      </c>
      <c r="D988" s="112" t="s">
        <v>126</v>
      </c>
      <c r="E988" s="112" t="s">
        <v>464</v>
      </c>
      <c r="F988" s="113">
        <v>128.06</v>
      </c>
      <c r="G988" s="114">
        <v>7052</v>
      </c>
      <c r="H988" s="112" t="s">
        <v>106</v>
      </c>
      <c r="I988" s="82">
        <f t="shared" si="47"/>
        <v>18.159387407827566</v>
      </c>
    </row>
    <row r="989" spans="1:9" x14ac:dyDescent="0.25">
      <c r="A989" t="str">
        <f t="shared" si="45"/>
        <v>H332015Q1</v>
      </c>
      <c r="B989" t="str">
        <f t="shared" si="46"/>
        <v>2015Q1</v>
      </c>
      <c r="C989" s="112" t="s">
        <v>70</v>
      </c>
      <c r="D989" s="112" t="s">
        <v>127</v>
      </c>
      <c r="E989" s="112" t="s">
        <v>479</v>
      </c>
      <c r="F989" s="113">
        <v>111.26</v>
      </c>
      <c r="G989" s="114">
        <v>7153</v>
      </c>
      <c r="H989" s="112" t="s">
        <v>106</v>
      </c>
      <c r="I989" s="82">
        <f t="shared" si="47"/>
        <v>15.554312875716482</v>
      </c>
    </row>
    <row r="990" spans="1:9" x14ac:dyDescent="0.25">
      <c r="A990" t="str">
        <f t="shared" si="45"/>
        <v>H332015Q2</v>
      </c>
      <c r="B990" t="str">
        <f t="shared" si="46"/>
        <v>2015Q2</v>
      </c>
      <c r="C990" s="112" t="s">
        <v>70</v>
      </c>
      <c r="D990" s="112" t="s">
        <v>127</v>
      </c>
      <c r="E990" s="112" t="s">
        <v>480</v>
      </c>
      <c r="F990" s="113">
        <v>160.38</v>
      </c>
      <c r="G990" s="114">
        <v>6600</v>
      </c>
      <c r="H990" s="112" t="s">
        <v>106</v>
      </c>
      <c r="I990" s="82">
        <f t="shared" si="47"/>
        <v>24.299999999999997</v>
      </c>
    </row>
    <row r="991" spans="1:9" x14ac:dyDescent="0.25">
      <c r="A991" t="str">
        <f t="shared" si="45"/>
        <v>H332015Q3</v>
      </c>
      <c r="B991" t="str">
        <f t="shared" si="46"/>
        <v>2015Q3</v>
      </c>
      <c r="C991" s="112" t="s">
        <v>70</v>
      </c>
      <c r="D991" s="112" t="s">
        <v>127</v>
      </c>
      <c r="E991" s="112" t="s">
        <v>481</v>
      </c>
      <c r="F991" s="113">
        <v>107.38</v>
      </c>
      <c r="G991" s="114">
        <v>5715</v>
      </c>
      <c r="H991" s="112" t="s">
        <v>106</v>
      </c>
      <c r="I991" s="82">
        <f t="shared" si="47"/>
        <v>18.789151356080488</v>
      </c>
    </row>
    <row r="992" spans="1:9" x14ac:dyDescent="0.25">
      <c r="A992" t="str">
        <f t="shared" si="45"/>
        <v>H332015Q4</v>
      </c>
      <c r="B992" t="str">
        <f t="shared" si="46"/>
        <v>2015Q4</v>
      </c>
      <c r="C992" s="112" t="s">
        <v>70</v>
      </c>
      <c r="D992" s="112" t="s">
        <v>127</v>
      </c>
      <c r="E992" s="112" t="s">
        <v>464</v>
      </c>
      <c r="F992" s="113">
        <v>132.24</v>
      </c>
      <c r="G992" s="114">
        <v>6051</v>
      </c>
      <c r="H992" s="112" t="s">
        <v>106</v>
      </c>
      <c r="I992" s="82">
        <f t="shared" si="47"/>
        <v>21.854238968765497</v>
      </c>
    </row>
    <row r="993" spans="1:9" x14ac:dyDescent="0.25">
      <c r="A993" t="str">
        <f t="shared" si="45"/>
        <v>H332016Q1</v>
      </c>
      <c r="B993" t="str">
        <f t="shared" si="46"/>
        <v>2016Q1</v>
      </c>
      <c r="C993" s="112" t="s">
        <v>70</v>
      </c>
      <c r="D993" s="112" t="s">
        <v>428</v>
      </c>
      <c r="E993" s="112" t="s">
        <v>479</v>
      </c>
      <c r="F993" s="113">
        <v>136.63999999999999</v>
      </c>
      <c r="G993" s="114">
        <v>7035</v>
      </c>
      <c r="H993" s="112" t="s">
        <v>106</v>
      </c>
      <c r="I993" s="82">
        <f t="shared" si="47"/>
        <v>19.4228855721393</v>
      </c>
    </row>
    <row r="994" spans="1:9" x14ac:dyDescent="0.25">
      <c r="A994" t="str">
        <f t="shared" si="45"/>
        <v>H332016Q2</v>
      </c>
      <c r="B994" t="str">
        <f t="shared" si="46"/>
        <v>2016Q2</v>
      </c>
      <c r="C994" s="112" t="s">
        <v>70</v>
      </c>
      <c r="D994" s="112" t="s">
        <v>428</v>
      </c>
      <c r="E994" s="112" t="s">
        <v>480</v>
      </c>
      <c r="F994" s="113">
        <v>113.48</v>
      </c>
      <c r="G994" s="114">
        <v>5923</v>
      </c>
      <c r="H994" s="112" t="s">
        <v>106</v>
      </c>
      <c r="I994" s="82">
        <f t="shared" si="47"/>
        <v>19.159209859868312</v>
      </c>
    </row>
    <row r="995" spans="1:9" x14ac:dyDescent="0.25">
      <c r="A995" t="str">
        <f t="shared" si="45"/>
        <v>H332016Q3</v>
      </c>
      <c r="B995" t="str">
        <f t="shared" si="46"/>
        <v>2016Q3</v>
      </c>
      <c r="C995" s="112" t="s">
        <v>70</v>
      </c>
      <c r="D995" s="112" t="s">
        <v>428</v>
      </c>
      <c r="E995" s="112" t="s">
        <v>481</v>
      </c>
      <c r="F995" s="113">
        <v>92.34</v>
      </c>
      <c r="G995" s="114">
        <v>5786</v>
      </c>
      <c r="H995" s="112" t="s">
        <v>106</v>
      </c>
      <c r="I995" s="82">
        <f t="shared" si="47"/>
        <v>15.959211890770826</v>
      </c>
    </row>
    <row r="996" spans="1:9" x14ac:dyDescent="0.25">
      <c r="A996" t="str">
        <f t="shared" si="45"/>
        <v>H332016Q4</v>
      </c>
      <c r="B996" t="str">
        <f t="shared" si="46"/>
        <v>2016Q4</v>
      </c>
      <c r="C996" s="112" t="s">
        <v>70</v>
      </c>
      <c r="D996" s="112" t="s">
        <v>428</v>
      </c>
      <c r="E996" s="112" t="s">
        <v>464</v>
      </c>
      <c r="F996" s="113">
        <v>107.62</v>
      </c>
      <c r="G996" s="114">
        <v>6439</v>
      </c>
      <c r="H996" s="112" t="s">
        <v>106</v>
      </c>
      <c r="I996" s="82">
        <f t="shared" si="47"/>
        <v>16.713775430967544</v>
      </c>
    </row>
    <row r="997" spans="1:9" x14ac:dyDescent="0.25">
      <c r="A997" t="str">
        <f t="shared" si="45"/>
        <v>H332017Q1</v>
      </c>
      <c r="B997" t="str">
        <f t="shared" si="46"/>
        <v>2017Q1</v>
      </c>
      <c r="C997" s="112" t="s">
        <v>70</v>
      </c>
      <c r="D997" s="112" t="s">
        <v>447</v>
      </c>
      <c r="E997" s="112" t="s">
        <v>479</v>
      </c>
      <c r="F997" s="113">
        <v>124.9</v>
      </c>
      <c r="G997" s="114">
        <v>6574</v>
      </c>
      <c r="H997" s="112" t="s">
        <v>106</v>
      </c>
      <c r="I997" s="82">
        <f t="shared" si="47"/>
        <v>18.999087313659874</v>
      </c>
    </row>
    <row r="998" spans="1:9" x14ac:dyDescent="0.25">
      <c r="A998" t="str">
        <f t="shared" si="45"/>
        <v>H332017Q2</v>
      </c>
      <c r="B998" t="str">
        <f t="shared" si="46"/>
        <v>2017Q2</v>
      </c>
      <c r="C998" s="112" t="s">
        <v>70</v>
      </c>
      <c r="D998" s="112" t="s">
        <v>447</v>
      </c>
      <c r="E998" s="112" t="s">
        <v>480</v>
      </c>
      <c r="F998" s="113">
        <v>94.56</v>
      </c>
      <c r="G998" s="114">
        <v>6053</v>
      </c>
      <c r="H998" s="112" t="s">
        <v>106</v>
      </c>
      <c r="I998" s="82">
        <f t="shared" si="47"/>
        <v>15.622005617049398</v>
      </c>
    </row>
    <row r="999" spans="1:9" x14ac:dyDescent="0.25">
      <c r="A999" t="str">
        <f t="shared" si="45"/>
        <v>H332017Q3</v>
      </c>
      <c r="B999" t="str">
        <f t="shared" si="46"/>
        <v>2017Q3</v>
      </c>
      <c r="C999" s="112" t="s">
        <v>70</v>
      </c>
      <c r="D999" s="112" t="s">
        <v>447</v>
      </c>
      <c r="E999" s="112" t="s">
        <v>481</v>
      </c>
      <c r="F999" s="113">
        <v>85.16</v>
      </c>
      <c r="G999" s="114">
        <v>5210</v>
      </c>
      <c r="H999" s="112" t="s">
        <v>106</v>
      </c>
      <c r="I999" s="82">
        <f t="shared" si="47"/>
        <v>16.345489443378117</v>
      </c>
    </row>
    <row r="1000" spans="1:9" x14ac:dyDescent="0.25">
      <c r="A1000" t="str">
        <f t="shared" si="45"/>
        <v>H332017Q4</v>
      </c>
      <c r="B1000" t="str">
        <f t="shared" si="46"/>
        <v>2017Q4</v>
      </c>
      <c r="C1000" s="112" t="s">
        <v>70</v>
      </c>
      <c r="D1000" s="112" t="s">
        <v>447</v>
      </c>
      <c r="E1000" s="112" t="s">
        <v>464</v>
      </c>
      <c r="F1000" s="113">
        <v>112</v>
      </c>
      <c r="G1000" s="114">
        <v>6126</v>
      </c>
      <c r="H1000" s="112" t="s">
        <v>106</v>
      </c>
      <c r="I1000" s="82">
        <f t="shared" si="47"/>
        <v>18.282729350310152</v>
      </c>
    </row>
    <row r="1001" spans="1:9" x14ac:dyDescent="0.25">
      <c r="A1001" t="str">
        <f t="shared" si="45"/>
        <v>H332018Q1</v>
      </c>
      <c r="B1001" t="str">
        <f t="shared" si="46"/>
        <v>2018Q1</v>
      </c>
      <c r="C1001" s="112" t="s">
        <v>70</v>
      </c>
      <c r="D1001" s="112" t="s">
        <v>456</v>
      </c>
      <c r="E1001" s="112" t="s">
        <v>479</v>
      </c>
      <c r="F1001" s="113">
        <v>139.44</v>
      </c>
      <c r="G1001" s="114">
        <v>7341</v>
      </c>
      <c r="H1001" s="112" t="s">
        <v>106</v>
      </c>
      <c r="I1001" s="82">
        <f t="shared" si="47"/>
        <v>18.994687372292603</v>
      </c>
    </row>
    <row r="1002" spans="1:9" x14ac:dyDescent="0.25">
      <c r="A1002" t="str">
        <f t="shared" si="45"/>
        <v>H332018Q2</v>
      </c>
      <c r="B1002" t="str">
        <f t="shared" si="46"/>
        <v>2018Q2</v>
      </c>
      <c r="C1002" s="112" t="s">
        <v>70</v>
      </c>
      <c r="D1002" s="112" t="s">
        <v>456</v>
      </c>
      <c r="E1002" s="112" t="s">
        <v>480</v>
      </c>
      <c r="F1002" s="113">
        <v>114.58</v>
      </c>
      <c r="G1002" s="114">
        <v>7281</v>
      </c>
      <c r="H1002" s="112" t="s">
        <v>106</v>
      </c>
      <c r="I1002" s="82">
        <f t="shared" si="47"/>
        <v>15.736849333882708</v>
      </c>
    </row>
    <row r="1003" spans="1:9" x14ac:dyDescent="0.25">
      <c r="A1003" t="str">
        <f t="shared" si="45"/>
        <v>H332018Q3</v>
      </c>
      <c r="B1003" t="str">
        <f t="shared" si="46"/>
        <v>2018Q3</v>
      </c>
      <c r="C1003" s="112" t="s">
        <v>70</v>
      </c>
      <c r="D1003" s="112" t="s">
        <v>456</v>
      </c>
      <c r="E1003" s="112" t="s">
        <v>481</v>
      </c>
      <c r="F1003" s="113">
        <v>137</v>
      </c>
      <c r="G1003" s="114">
        <v>6957</v>
      </c>
      <c r="H1003" s="112" t="s">
        <v>106</v>
      </c>
      <c r="I1003" s="82">
        <f t="shared" si="47"/>
        <v>19.692396147764839</v>
      </c>
    </row>
    <row r="1004" spans="1:9" x14ac:dyDescent="0.25">
      <c r="A1004" t="str">
        <f t="shared" si="45"/>
        <v>H332018Q4</v>
      </c>
      <c r="B1004" t="str">
        <f t="shared" si="46"/>
        <v>2018Q4</v>
      </c>
      <c r="C1004" s="112" t="s">
        <v>70</v>
      </c>
      <c r="D1004" s="112" t="s">
        <v>456</v>
      </c>
      <c r="E1004" s="112" t="s">
        <v>464</v>
      </c>
      <c r="F1004" s="113">
        <v>119.98</v>
      </c>
      <c r="G1004" s="114">
        <v>7286</v>
      </c>
      <c r="H1004" s="112" t="s">
        <v>106</v>
      </c>
      <c r="I1004" s="82">
        <f t="shared" si="47"/>
        <v>16.467197364809223</v>
      </c>
    </row>
    <row r="1005" spans="1:9" x14ac:dyDescent="0.25">
      <c r="A1005" t="str">
        <f t="shared" si="45"/>
        <v>H332019Q1</v>
      </c>
      <c r="B1005" t="str">
        <f t="shared" si="46"/>
        <v>2019Q1</v>
      </c>
      <c r="C1005" s="112" t="s">
        <v>70</v>
      </c>
      <c r="D1005" s="112" t="s">
        <v>478</v>
      </c>
      <c r="E1005" s="112" t="s">
        <v>479</v>
      </c>
      <c r="F1005" s="113">
        <v>126</v>
      </c>
      <c r="G1005" s="114">
        <v>7414</v>
      </c>
      <c r="H1005" s="112" t="s">
        <v>106</v>
      </c>
      <c r="I1005" s="82">
        <f t="shared" si="47"/>
        <v>16.994874561640142</v>
      </c>
    </row>
    <row r="1006" spans="1:9" x14ac:dyDescent="0.25">
      <c r="A1006" t="str">
        <f t="shared" si="45"/>
        <v>H342008Q1</v>
      </c>
      <c r="B1006" t="str">
        <f t="shared" si="46"/>
        <v>2008Q1</v>
      </c>
      <c r="C1006" s="112" t="s">
        <v>71</v>
      </c>
      <c r="D1006" s="112" t="s">
        <v>187</v>
      </c>
      <c r="E1006" s="112" t="s">
        <v>479</v>
      </c>
      <c r="F1006" s="113">
        <v>89.3</v>
      </c>
      <c r="G1006" s="114">
        <v>2035</v>
      </c>
      <c r="H1006" s="112" t="s">
        <v>120</v>
      </c>
      <c r="I1006" s="82">
        <f t="shared" si="47"/>
        <v>43.882063882063882</v>
      </c>
    </row>
    <row r="1007" spans="1:9" x14ac:dyDescent="0.25">
      <c r="A1007" t="str">
        <f t="shared" ref="A1007:A1070" si="48">C1007&amp;D1007&amp;"Q"&amp;E1007</f>
        <v>H342008Q2</v>
      </c>
      <c r="B1007" t="str">
        <f t="shared" ref="B1007:B1070" si="49">D1007&amp;"Q"&amp;E1007</f>
        <v>2008Q2</v>
      </c>
      <c r="C1007" s="112" t="s">
        <v>71</v>
      </c>
      <c r="D1007" s="112" t="s">
        <v>187</v>
      </c>
      <c r="E1007" s="112" t="s">
        <v>480</v>
      </c>
      <c r="F1007" s="113">
        <v>332.14</v>
      </c>
      <c r="G1007" s="114">
        <v>1957</v>
      </c>
      <c r="H1007" s="112" t="s">
        <v>120</v>
      </c>
      <c r="I1007" s="82">
        <f t="shared" si="47"/>
        <v>169.71895758814512</v>
      </c>
    </row>
    <row r="1008" spans="1:9" x14ac:dyDescent="0.25">
      <c r="A1008" t="str">
        <f t="shared" si="48"/>
        <v>H342008Q3</v>
      </c>
      <c r="B1008" t="str">
        <f t="shared" si="49"/>
        <v>2008Q3</v>
      </c>
      <c r="C1008" s="112" t="s">
        <v>71</v>
      </c>
      <c r="D1008" s="112" t="s">
        <v>187</v>
      </c>
      <c r="E1008" s="112" t="s">
        <v>481</v>
      </c>
      <c r="F1008" s="113">
        <v>55.57</v>
      </c>
      <c r="G1008" s="114">
        <v>2079</v>
      </c>
      <c r="H1008" s="112" t="s">
        <v>120</v>
      </c>
      <c r="I1008" s="82">
        <f t="shared" si="47"/>
        <v>26.72919672919673</v>
      </c>
    </row>
    <row r="1009" spans="1:9" x14ac:dyDescent="0.25">
      <c r="A1009" t="str">
        <f t="shared" si="48"/>
        <v>H342008Q4</v>
      </c>
      <c r="B1009" t="str">
        <f t="shared" si="49"/>
        <v>2008Q4</v>
      </c>
      <c r="C1009" s="112" t="s">
        <v>71</v>
      </c>
      <c r="D1009" s="112" t="s">
        <v>187</v>
      </c>
      <c r="E1009" s="112" t="s">
        <v>464</v>
      </c>
      <c r="F1009" s="113">
        <v>57.95</v>
      </c>
      <c r="G1009" s="114">
        <v>1908</v>
      </c>
      <c r="H1009" s="112" t="s">
        <v>120</v>
      </c>
      <c r="I1009" s="82">
        <f t="shared" si="47"/>
        <v>30.372117400419288</v>
      </c>
    </row>
    <row r="1010" spans="1:9" x14ac:dyDescent="0.25">
      <c r="A1010" t="str">
        <f t="shared" si="48"/>
        <v>H342009Q1</v>
      </c>
      <c r="B1010" t="str">
        <f t="shared" si="49"/>
        <v>2009Q1</v>
      </c>
      <c r="C1010" s="112" t="s">
        <v>71</v>
      </c>
      <c r="D1010" s="112" t="s">
        <v>119</v>
      </c>
      <c r="E1010" s="112" t="s">
        <v>479</v>
      </c>
      <c r="F1010" s="113">
        <v>66.5</v>
      </c>
      <c r="G1010" s="114">
        <v>2168</v>
      </c>
      <c r="H1010" s="112" t="s">
        <v>106</v>
      </c>
      <c r="I1010" s="82">
        <f t="shared" si="47"/>
        <v>30.673431734317344</v>
      </c>
    </row>
    <row r="1011" spans="1:9" x14ac:dyDescent="0.25">
      <c r="A1011" t="str">
        <f t="shared" si="48"/>
        <v>H342009Q2</v>
      </c>
      <c r="B1011" t="str">
        <f t="shared" si="49"/>
        <v>2009Q2</v>
      </c>
      <c r="C1011" s="112" t="s">
        <v>71</v>
      </c>
      <c r="D1011" s="112" t="s">
        <v>119</v>
      </c>
      <c r="E1011" s="112" t="s">
        <v>480</v>
      </c>
      <c r="F1011" s="113">
        <v>41.8</v>
      </c>
      <c r="G1011" s="114">
        <v>1829</v>
      </c>
      <c r="H1011" s="112" t="s">
        <v>106</v>
      </c>
      <c r="I1011" s="82">
        <f t="shared" si="47"/>
        <v>22.85401858939311</v>
      </c>
    </row>
    <row r="1012" spans="1:9" x14ac:dyDescent="0.25">
      <c r="A1012" t="str">
        <f t="shared" si="48"/>
        <v>H342009Q3</v>
      </c>
      <c r="B1012" t="str">
        <f t="shared" si="49"/>
        <v>2009Q3</v>
      </c>
      <c r="C1012" s="112" t="s">
        <v>71</v>
      </c>
      <c r="D1012" s="112" t="s">
        <v>119</v>
      </c>
      <c r="E1012" s="112" t="s">
        <v>481</v>
      </c>
      <c r="F1012" s="113">
        <v>28.02</v>
      </c>
      <c r="G1012" s="114">
        <v>2211</v>
      </c>
      <c r="H1012" s="112" t="s">
        <v>120</v>
      </c>
      <c r="I1012" s="82">
        <f t="shared" si="47"/>
        <v>12.672998643147897</v>
      </c>
    </row>
    <row r="1013" spans="1:9" x14ac:dyDescent="0.25">
      <c r="A1013" t="str">
        <f t="shared" si="48"/>
        <v>H342009Q4</v>
      </c>
      <c r="B1013" t="str">
        <f t="shared" si="49"/>
        <v>2009Q4</v>
      </c>
      <c r="C1013" s="112" t="s">
        <v>71</v>
      </c>
      <c r="D1013" s="112" t="s">
        <v>119</v>
      </c>
      <c r="E1013" s="112" t="s">
        <v>464</v>
      </c>
      <c r="F1013" s="113">
        <v>95.95</v>
      </c>
      <c r="G1013" s="114">
        <v>2691</v>
      </c>
      <c r="H1013" s="112" t="s">
        <v>120</v>
      </c>
      <c r="I1013" s="82">
        <f t="shared" si="47"/>
        <v>35.655890003716095</v>
      </c>
    </row>
    <row r="1014" spans="1:9" x14ac:dyDescent="0.25">
      <c r="A1014" t="str">
        <f t="shared" si="48"/>
        <v>H342010Q1</v>
      </c>
      <c r="B1014" t="str">
        <f t="shared" si="49"/>
        <v>2010Q1</v>
      </c>
      <c r="C1014" s="112" t="s">
        <v>71</v>
      </c>
      <c r="D1014" s="112" t="s">
        <v>121</v>
      </c>
      <c r="E1014" s="112" t="s">
        <v>479</v>
      </c>
      <c r="F1014" s="113">
        <v>21.85</v>
      </c>
      <c r="G1014" s="114">
        <v>2556</v>
      </c>
      <c r="H1014" s="112" t="s">
        <v>106</v>
      </c>
      <c r="I1014" s="82">
        <f t="shared" si="47"/>
        <v>8.5485133020344293</v>
      </c>
    </row>
    <row r="1015" spans="1:9" x14ac:dyDescent="0.25">
      <c r="A1015" t="str">
        <f t="shared" si="48"/>
        <v>H342010Q2</v>
      </c>
      <c r="B1015" t="str">
        <f t="shared" si="49"/>
        <v>2010Q2</v>
      </c>
      <c r="C1015" s="112" t="s">
        <v>71</v>
      </c>
      <c r="D1015" s="112" t="s">
        <v>121</v>
      </c>
      <c r="E1015" s="112" t="s">
        <v>480</v>
      </c>
      <c r="F1015" s="113">
        <v>35.15</v>
      </c>
      <c r="G1015" s="114">
        <v>2436</v>
      </c>
      <c r="H1015" s="112" t="s">
        <v>106</v>
      </c>
      <c r="I1015" s="82">
        <f t="shared" si="47"/>
        <v>14.429392446633825</v>
      </c>
    </row>
    <row r="1016" spans="1:9" x14ac:dyDescent="0.25">
      <c r="A1016" t="str">
        <f t="shared" si="48"/>
        <v>H342010Q3</v>
      </c>
      <c r="B1016" t="str">
        <f t="shared" si="49"/>
        <v>2010Q3</v>
      </c>
      <c r="C1016" s="112" t="s">
        <v>71</v>
      </c>
      <c r="D1016" s="112" t="s">
        <v>121</v>
      </c>
      <c r="E1016" s="112" t="s">
        <v>481</v>
      </c>
      <c r="F1016" s="113">
        <v>49.87</v>
      </c>
      <c r="G1016" s="114">
        <v>2476</v>
      </c>
      <c r="H1016" s="112" t="s">
        <v>106</v>
      </c>
      <c r="I1016" s="82">
        <f t="shared" si="47"/>
        <v>20.141357027463652</v>
      </c>
    </row>
    <row r="1017" spans="1:9" x14ac:dyDescent="0.25">
      <c r="A1017" t="str">
        <f t="shared" si="48"/>
        <v>H342010Q4</v>
      </c>
      <c r="B1017" t="str">
        <f t="shared" si="49"/>
        <v>2010Q4</v>
      </c>
      <c r="C1017" s="112" t="s">
        <v>71</v>
      </c>
      <c r="D1017" s="112" t="s">
        <v>121</v>
      </c>
      <c r="E1017" s="112" t="s">
        <v>464</v>
      </c>
      <c r="F1017" s="113">
        <v>26.6</v>
      </c>
      <c r="G1017" s="114">
        <v>2520</v>
      </c>
      <c r="H1017" s="112" t="s">
        <v>106</v>
      </c>
      <c r="I1017" s="82">
        <f t="shared" si="47"/>
        <v>10.555555555555555</v>
      </c>
    </row>
    <row r="1018" spans="1:9" x14ac:dyDescent="0.25">
      <c r="A1018" t="str">
        <f t="shared" si="48"/>
        <v>H342011Q1</v>
      </c>
      <c r="B1018" t="str">
        <f t="shared" si="49"/>
        <v>2011Q1</v>
      </c>
      <c r="C1018" s="112" t="s">
        <v>71</v>
      </c>
      <c r="D1018" s="112" t="s">
        <v>123</v>
      </c>
      <c r="E1018" s="112" t="s">
        <v>479</v>
      </c>
      <c r="F1018" s="113">
        <v>53.67</v>
      </c>
      <c r="G1018" s="114">
        <v>2619</v>
      </c>
      <c r="H1018" s="112" t="s">
        <v>106</v>
      </c>
      <c r="I1018" s="82">
        <f t="shared" si="47"/>
        <v>20.492554410080185</v>
      </c>
    </row>
    <row r="1019" spans="1:9" x14ac:dyDescent="0.25">
      <c r="A1019" t="str">
        <f t="shared" si="48"/>
        <v>H342011Q2</v>
      </c>
      <c r="B1019" t="str">
        <f t="shared" si="49"/>
        <v>2011Q2</v>
      </c>
      <c r="C1019" s="112" t="s">
        <v>71</v>
      </c>
      <c r="D1019" s="112" t="s">
        <v>123</v>
      </c>
      <c r="E1019" s="112" t="s">
        <v>480</v>
      </c>
      <c r="F1019" s="113">
        <v>74.099999999999994</v>
      </c>
      <c r="G1019" s="114">
        <v>2487</v>
      </c>
      <c r="H1019" s="112" t="s">
        <v>106</v>
      </c>
      <c r="I1019" s="82">
        <f t="shared" si="47"/>
        <v>29.794933655006027</v>
      </c>
    </row>
    <row r="1020" spans="1:9" x14ac:dyDescent="0.25">
      <c r="A1020" t="str">
        <f t="shared" si="48"/>
        <v>H342011Q3</v>
      </c>
      <c r="B1020" t="str">
        <f t="shared" si="49"/>
        <v>2011Q3</v>
      </c>
      <c r="C1020" s="112" t="s">
        <v>71</v>
      </c>
      <c r="D1020" s="112" t="s">
        <v>123</v>
      </c>
      <c r="E1020" s="112" t="s">
        <v>481</v>
      </c>
      <c r="F1020" s="113">
        <v>51.5</v>
      </c>
      <c r="G1020" s="114">
        <v>2266</v>
      </c>
      <c r="H1020" s="112" t="s">
        <v>106</v>
      </c>
      <c r="I1020" s="82">
        <f t="shared" si="47"/>
        <v>22.727272727272727</v>
      </c>
    </row>
    <row r="1021" spans="1:9" x14ac:dyDescent="0.25">
      <c r="A1021" t="str">
        <f t="shared" si="48"/>
        <v>H342011Q4</v>
      </c>
      <c r="B1021" t="str">
        <f t="shared" si="49"/>
        <v>2011Q4</v>
      </c>
      <c r="C1021" s="112" t="s">
        <v>71</v>
      </c>
      <c r="D1021" s="112" t="s">
        <v>123</v>
      </c>
      <c r="E1021" s="112" t="s">
        <v>464</v>
      </c>
      <c r="F1021" s="113">
        <v>22</v>
      </c>
      <c r="G1021" s="114">
        <v>2147</v>
      </c>
      <c r="H1021" s="112" t="s">
        <v>106</v>
      </c>
      <c r="I1021" s="82">
        <f t="shared" si="47"/>
        <v>10.246856078248719</v>
      </c>
    </row>
    <row r="1022" spans="1:9" x14ac:dyDescent="0.25">
      <c r="A1022" t="str">
        <f t="shared" si="48"/>
        <v>H342012Q1</v>
      </c>
      <c r="B1022" t="str">
        <f t="shared" si="49"/>
        <v>2012Q1</v>
      </c>
      <c r="C1022" s="112" t="s">
        <v>71</v>
      </c>
      <c r="D1022" s="112" t="s">
        <v>124</v>
      </c>
      <c r="E1022" s="112" t="s">
        <v>479</v>
      </c>
      <c r="F1022" s="113">
        <v>207.2</v>
      </c>
      <c r="G1022" s="114">
        <v>2360</v>
      </c>
      <c r="H1022" s="112" t="s">
        <v>106</v>
      </c>
      <c r="I1022" s="82">
        <f t="shared" si="47"/>
        <v>87.796610169491515</v>
      </c>
    </row>
    <row r="1023" spans="1:9" x14ac:dyDescent="0.25">
      <c r="A1023" t="str">
        <f t="shared" si="48"/>
        <v>H342012Q2</v>
      </c>
      <c r="B1023" t="str">
        <f t="shared" si="49"/>
        <v>2012Q2</v>
      </c>
      <c r="C1023" s="112" t="s">
        <v>71</v>
      </c>
      <c r="D1023" s="112" t="s">
        <v>124</v>
      </c>
      <c r="E1023" s="112" t="s">
        <v>480</v>
      </c>
      <c r="F1023" s="113">
        <v>399.6</v>
      </c>
      <c r="G1023" s="114">
        <v>2476</v>
      </c>
      <c r="H1023" s="112" t="s">
        <v>106</v>
      </c>
      <c r="I1023" s="82">
        <f t="shared" si="47"/>
        <v>161.38933764135703</v>
      </c>
    </row>
    <row r="1024" spans="1:9" x14ac:dyDescent="0.25">
      <c r="A1024" t="str">
        <f t="shared" si="48"/>
        <v>H342012Q3</v>
      </c>
      <c r="B1024" t="str">
        <f t="shared" si="49"/>
        <v>2012Q3</v>
      </c>
      <c r="C1024" s="112" t="s">
        <v>71</v>
      </c>
      <c r="D1024" s="112" t="s">
        <v>124</v>
      </c>
      <c r="E1024" s="112" t="s">
        <v>481</v>
      </c>
      <c r="F1024" s="113">
        <v>430</v>
      </c>
      <c r="G1024" s="114">
        <v>2348</v>
      </c>
      <c r="H1024" s="112" t="s">
        <v>106</v>
      </c>
      <c r="I1024" s="82">
        <f t="shared" si="47"/>
        <v>183.13458262350937</v>
      </c>
    </row>
    <row r="1025" spans="1:9" x14ac:dyDescent="0.25">
      <c r="A1025" t="str">
        <f t="shared" si="48"/>
        <v>H342012Q4</v>
      </c>
      <c r="B1025" t="str">
        <f t="shared" si="49"/>
        <v>2012Q4</v>
      </c>
      <c r="C1025" s="112" t="s">
        <v>71</v>
      </c>
      <c r="D1025" s="112" t="s">
        <v>124</v>
      </c>
      <c r="E1025" s="112" t="s">
        <v>464</v>
      </c>
      <c r="F1025" s="113">
        <v>376.8</v>
      </c>
      <c r="G1025" s="114">
        <v>2304</v>
      </c>
      <c r="H1025" s="112" t="s">
        <v>106</v>
      </c>
      <c r="I1025" s="82">
        <f t="shared" si="47"/>
        <v>163.54166666666666</v>
      </c>
    </row>
    <row r="1026" spans="1:9" x14ac:dyDescent="0.25">
      <c r="A1026" t="str">
        <f t="shared" si="48"/>
        <v>H342013Q1</v>
      </c>
      <c r="B1026" t="str">
        <f t="shared" si="49"/>
        <v>2013Q1</v>
      </c>
      <c r="C1026" s="112" t="s">
        <v>71</v>
      </c>
      <c r="D1026" s="112" t="s">
        <v>125</v>
      </c>
      <c r="E1026" s="112" t="s">
        <v>479</v>
      </c>
      <c r="F1026" s="113">
        <v>806</v>
      </c>
      <c r="G1026" s="114">
        <v>2181</v>
      </c>
      <c r="H1026" s="112" t="s">
        <v>106</v>
      </c>
      <c r="I1026" s="82">
        <f t="shared" si="47"/>
        <v>369.55524988537371</v>
      </c>
    </row>
    <row r="1027" spans="1:9" x14ac:dyDescent="0.25">
      <c r="A1027" t="str">
        <f t="shared" si="48"/>
        <v>H342013Q2</v>
      </c>
      <c r="B1027" t="str">
        <f t="shared" si="49"/>
        <v>2013Q2</v>
      </c>
      <c r="C1027" s="112" t="s">
        <v>71</v>
      </c>
      <c r="D1027" s="112" t="s">
        <v>125</v>
      </c>
      <c r="E1027" s="112" t="s">
        <v>480</v>
      </c>
      <c r="F1027" s="113">
        <v>14.4</v>
      </c>
      <c r="G1027" s="114">
        <v>2531</v>
      </c>
      <c r="H1027" s="112" t="s">
        <v>106</v>
      </c>
      <c r="I1027" s="82">
        <f t="shared" ref="I1027:I1090" si="50">F1027/G1027*1000</f>
        <v>5.6894508099565391</v>
      </c>
    </row>
    <row r="1028" spans="1:9" x14ac:dyDescent="0.25">
      <c r="A1028" t="str">
        <f t="shared" si="48"/>
        <v>H342013Q4</v>
      </c>
      <c r="B1028" t="str">
        <f t="shared" si="49"/>
        <v>2013Q4</v>
      </c>
      <c r="C1028" s="112" t="s">
        <v>71</v>
      </c>
      <c r="D1028" s="112" t="s">
        <v>125</v>
      </c>
      <c r="E1028" s="112" t="s">
        <v>464</v>
      </c>
      <c r="F1028" s="113">
        <v>93.6</v>
      </c>
      <c r="G1028" s="114">
        <v>2186</v>
      </c>
      <c r="H1028" s="112" t="s">
        <v>106</v>
      </c>
      <c r="I1028" s="82">
        <f t="shared" si="50"/>
        <v>42.817932296431835</v>
      </c>
    </row>
    <row r="1029" spans="1:9" x14ac:dyDescent="0.25">
      <c r="A1029" t="str">
        <f t="shared" si="48"/>
        <v>H342014Q1</v>
      </c>
      <c r="B1029" t="str">
        <f t="shared" si="49"/>
        <v>2014Q1</v>
      </c>
      <c r="C1029" s="112" t="s">
        <v>71</v>
      </c>
      <c r="D1029" s="112" t="s">
        <v>126</v>
      </c>
      <c r="E1029" s="112" t="s">
        <v>479</v>
      </c>
      <c r="F1029" s="113">
        <v>30.8</v>
      </c>
      <c r="G1029" s="114">
        <v>2407</v>
      </c>
      <c r="H1029" s="112" t="s">
        <v>106</v>
      </c>
      <c r="I1029" s="82">
        <f t="shared" si="50"/>
        <v>12.796011632737848</v>
      </c>
    </row>
    <row r="1030" spans="1:9" x14ac:dyDescent="0.25">
      <c r="A1030" t="str">
        <f t="shared" si="48"/>
        <v>H342017Q1</v>
      </c>
      <c r="B1030" t="str">
        <f t="shared" si="49"/>
        <v>2017Q1</v>
      </c>
      <c r="C1030" s="112" t="s">
        <v>71</v>
      </c>
      <c r="D1030" s="112" t="s">
        <v>447</v>
      </c>
      <c r="E1030" s="112" t="s">
        <v>479</v>
      </c>
      <c r="F1030" s="113">
        <v>134</v>
      </c>
      <c r="G1030" s="114">
        <v>2124</v>
      </c>
      <c r="H1030" s="112" t="s">
        <v>106</v>
      </c>
      <c r="I1030" s="82">
        <f t="shared" si="50"/>
        <v>63.088512241054623</v>
      </c>
    </row>
    <row r="1031" spans="1:9" x14ac:dyDescent="0.25">
      <c r="A1031" t="str">
        <f t="shared" si="48"/>
        <v>H342017Q2</v>
      </c>
      <c r="B1031" t="str">
        <f t="shared" si="49"/>
        <v>2017Q2</v>
      </c>
      <c r="C1031" s="112" t="s">
        <v>71</v>
      </c>
      <c r="D1031" s="112" t="s">
        <v>447</v>
      </c>
      <c r="E1031" s="112" t="s">
        <v>480</v>
      </c>
      <c r="F1031" s="113">
        <v>0</v>
      </c>
      <c r="G1031" s="114">
        <v>2076</v>
      </c>
      <c r="H1031" s="112" t="s">
        <v>106</v>
      </c>
      <c r="I1031" s="82">
        <f t="shared" si="50"/>
        <v>0</v>
      </c>
    </row>
    <row r="1032" spans="1:9" x14ac:dyDescent="0.25">
      <c r="A1032" t="str">
        <f t="shared" si="48"/>
        <v>H342017Q3</v>
      </c>
      <c r="B1032" t="str">
        <f t="shared" si="49"/>
        <v>2017Q3</v>
      </c>
      <c r="C1032" s="112" t="s">
        <v>71</v>
      </c>
      <c r="D1032" s="112" t="s">
        <v>447</v>
      </c>
      <c r="E1032" s="112" t="s">
        <v>481</v>
      </c>
      <c r="F1032" s="113">
        <v>67.3</v>
      </c>
      <c r="G1032" s="114">
        <v>1885</v>
      </c>
      <c r="H1032" s="112" t="s">
        <v>106</v>
      </c>
      <c r="I1032" s="82">
        <f t="shared" si="50"/>
        <v>35.702917771883286</v>
      </c>
    </row>
    <row r="1033" spans="1:9" x14ac:dyDescent="0.25">
      <c r="A1033" t="str">
        <f t="shared" si="48"/>
        <v>H352008Q1</v>
      </c>
      <c r="B1033" t="str">
        <f t="shared" si="49"/>
        <v>2008Q1</v>
      </c>
      <c r="C1033" s="112" t="s">
        <v>72</v>
      </c>
      <c r="D1033" s="112" t="s">
        <v>187</v>
      </c>
      <c r="E1033" s="112" t="s">
        <v>479</v>
      </c>
      <c r="F1033" s="113">
        <v>616</v>
      </c>
      <c r="G1033" s="114">
        <v>16725</v>
      </c>
      <c r="H1033" s="112" t="s">
        <v>120</v>
      </c>
      <c r="I1033" s="82">
        <f t="shared" si="50"/>
        <v>36.831091180866963</v>
      </c>
    </row>
    <row r="1034" spans="1:9" x14ac:dyDescent="0.25">
      <c r="A1034" t="str">
        <f t="shared" si="48"/>
        <v>H352008Q2</v>
      </c>
      <c r="B1034" t="str">
        <f t="shared" si="49"/>
        <v>2008Q2</v>
      </c>
      <c r="C1034" s="112" t="s">
        <v>72</v>
      </c>
      <c r="D1034" s="112" t="s">
        <v>187</v>
      </c>
      <c r="E1034" s="112" t="s">
        <v>480</v>
      </c>
      <c r="F1034" s="113">
        <v>318</v>
      </c>
      <c r="G1034" s="114">
        <v>16603</v>
      </c>
      <c r="H1034" s="112" t="s">
        <v>120</v>
      </c>
      <c r="I1034" s="82">
        <f t="shared" si="50"/>
        <v>19.153165090646269</v>
      </c>
    </row>
    <row r="1035" spans="1:9" x14ac:dyDescent="0.25">
      <c r="A1035" t="str">
        <f t="shared" si="48"/>
        <v>H352008Q3</v>
      </c>
      <c r="B1035" t="str">
        <f t="shared" si="49"/>
        <v>2008Q3</v>
      </c>
      <c r="C1035" s="112" t="s">
        <v>72</v>
      </c>
      <c r="D1035" s="112" t="s">
        <v>187</v>
      </c>
      <c r="E1035" s="112" t="s">
        <v>481</v>
      </c>
      <c r="F1035" s="113">
        <v>178</v>
      </c>
      <c r="G1035" s="114">
        <v>15348</v>
      </c>
      <c r="H1035" s="112" t="s">
        <v>120</v>
      </c>
      <c r="I1035" s="82">
        <f t="shared" si="50"/>
        <v>11.597602293458431</v>
      </c>
    </row>
    <row r="1036" spans="1:9" x14ac:dyDescent="0.25">
      <c r="A1036" t="str">
        <f t="shared" si="48"/>
        <v>H352008Q4</v>
      </c>
      <c r="B1036" t="str">
        <f t="shared" si="49"/>
        <v>2008Q4</v>
      </c>
      <c r="C1036" s="112" t="s">
        <v>72</v>
      </c>
      <c r="D1036" s="112" t="s">
        <v>187</v>
      </c>
      <c r="E1036" s="112" t="s">
        <v>464</v>
      </c>
      <c r="F1036" s="113">
        <v>189</v>
      </c>
      <c r="G1036" s="114">
        <v>17117</v>
      </c>
      <c r="H1036" s="112" t="s">
        <v>120</v>
      </c>
      <c r="I1036" s="82">
        <f t="shared" si="50"/>
        <v>11.041654495530759</v>
      </c>
    </row>
    <row r="1037" spans="1:9" x14ac:dyDescent="0.25">
      <c r="A1037" t="str">
        <f t="shared" si="48"/>
        <v>H352009Q1</v>
      </c>
      <c r="B1037" t="str">
        <f t="shared" si="49"/>
        <v>2009Q1</v>
      </c>
      <c r="C1037" s="112" t="s">
        <v>72</v>
      </c>
      <c r="D1037" s="112" t="s">
        <v>119</v>
      </c>
      <c r="E1037" s="112" t="s">
        <v>479</v>
      </c>
      <c r="F1037" s="113">
        <v>213.9</v>
      </c>
      <c r="G1037" s="114">
        <v>16921</v>
      </c>
      <c r="H1037" s="112" t="s">
        <v>106</v>
      </c>
      <c r="I1037" s="82">
        <f t="shared" si="50"/>
        <v>12.641096861887595</v>
      </c>
    </row>
    <row r="1038" spans="1:9" x14ac:dyDescent="0.25">
      <c r="A1038" t="str">
        <f t="shared" si="48"/>
        <v>H352009Q2</v>
      </c>
      <c r="B1038" t="str">
        <f t="shared" si="49"/>
        <v>2009Q2</v>
      </c>
      <c r="C1038" s="112" t="s">
        <v>72</v>
      </c>
      <c r="D1038" s="112" t="s">
        <v>119</v>
      </c>
      <c r="E1038" s="112" t="s">
        <v>480</v>
      </c>
      <c r="F1038" s="113">
        <v>354</v>
      </c>
      <c r="G1038" s="114">
        <v>15659</v>
      </c>
      <c r="H1038" s="112" t="s">
        <v>106</v>
      </c>
      <c r="I1038" s="82">
        <f t="shared" si="50"/>
        <v>22.606807586691357</v>
      </c>
    </row>
    <row r="1039" spans="1:9" x14ac:dyDescent="0.25">
      <c r="A1039" t="str">
        <f t="shared" si="48"/>
        <v>H352009Q4</v>
      </c>
      <c r="B1039" t="str">
        <f t="shared" si="49"/>
        <v>2009Q4</v>
      </c>
      <c r="C1039" s="112" t="s">
        <v>72</v>
      </c>
      <c r="D1039" s="112" t="s">
        <v>119</v>
      </c>
      <c r="E1039" s="112" t="s">
        <v>464</v>
      </c>
      <c r="F1039" s="113">
        <v>530</v>
      </c>
      <c r="G1039" s="114">
        <v>17960</v>
      </c>
      <c r="H1039" s="112" t="s">
        <v>120</v>
      </c>
      <c r="I1039" s="82">
        <f t="shared" si="50"/>
        <v>29.51002227171492</v>
      </c>
    </row>
    <row r="1040" spans="1:9" x14ac:dyDescent="0.25">
      <c r="A1040" t="str">
        <f t="shared" si="48"/>
        <v>H352010Q1</v>
      </c>
      <c r="B1040" t="str">
        <f t="shared" si="49"/>
        <v>2010Q1</v>
      </c>
      <c r="C1040" s="112" t="s">
        <v>72</v>
      </c>
      <c r="D1040" s="112" t="s">
        <v>121</v>
      </c>
      <c r="E1040" s="112" t="s">
        <v>479</v>
      </c>
      <c r="F1040" s="113">
        <v>466</v>
      </c>
      <c r="G1040" s="114">
        <v>18325</v>
      </c>
      <c r="H1040" s="112" t="s">
        <v>106</v>
      </c>
      <c r="I1040" s="82">
        <f t="shared" si="50"/>
        <v>25.42974079126876</v>
      </c>
    </row>
    <row r="1041" spans="1:9" x14ac:dyDescent="0.25">
      <c r="A1041" t="str">
        <f t="shared" si="48"/>
        <v>H352010Q2</v>
      </c>
      <c r="B1041" t="str">
        <f t="shared" si="49"/>
        <v>2010Q2</v>
      </c>
      <c r="C1041" s="112" t="s">
        <v>72</v>
      </c>
      <c r="D1041" s="112" t="s">
        <v>121</v>
      </c>
      <c r="E1041" s="112" t="s">
        <v>480</v>
      </c>
      <c r="F1041" s="113">
        <v>424</v>
      </c>
      <c r="G1041" s="114">
        <v>17199</v>
      </c>
      <c r="H1041" s="112" t="s">
        <v>106</v>
      </c>
      <c r="I1041" s="82">
        <f t="shared" si="50"/>
        <v>24.652596081167509</v>
      </c>
    </row>
    <row r="1042" spans="1:9" x14ac:dyDescent="0.25">
      <c r="A1042" t="str">
        <f t="shared" si="48"/>
        <v>H352010Q3</v>
      </c>
      <c r="B1042" t="str">
        <f t="shared" si="49"/>
        <v>2010Q3</v>
      </c>
      <c r="C1042" s="112" t="s">
        <v>72</v>
      </c>
      <c r="D1042" s="112" t="s">
        <v>121</v>
      </c>
      <c r="E1042" s="112" t="s">
        <v>481</v>
      </c>
      <c r="F1042" s="113">
        <v>363</v>
      </c>
      <c r="G1042" s="114">
        <v>17170</v>
      </c>
      <c r="H1042" s="112" t="s">
        <v>106</v>
      </c>
      <c r="I1042" s="82">
        <f t="shared" si="50"/>
        <v>21.14152591729761</v>
      </c>
    </row>
    <row r="1043" spans="1:9" x14ac:dyDescent="0.25">
      <c r="A1043" t="str">
        <f t="shared" si="48"/>
        <v>H352010Q4</v>
      </c>
      <c r="B1043" t="str">
        <f t="shared" si="49"/>
        <v>2010Q4</v>
      </c>
      <c r="C1043" s="112" t="s">
        <v>72</v>
      </c>
      <c r="D1043" s="112" t="s">
        <v>121</v>
      </c>
      <c r="E1043" s="112" t="s">
        <v>464</v>
      </c>
      <c r="F1043" s="113">
        <v>310</v>
      </c>
      <c r="G1043" s="114">
        <v>17970</v>
      </c>
      <c r="H1043" s="112" t="s">
        <v>106</v>
      </c>
      <c r="I1043" s="82">
        <f t="shared" si="50"/>
        <v>17.250973845297722</v>
      </c>
    </row>
    <row r="1044" spans="1:9" x14ac:dyDescent="0.25">
      <c r="A1044" t="str">
        <f t="shared" si="48"/>
        <v>H352011Q1</v>
      </c>
      <c r="B1044" t="str">
        <f t="shared" si="49"/>
        <v>2011Q1</v>
      </c>
      <c r="C1044" s="112" t="s">
        <v>72</v>
      </c>
      <c r="D1044" s="112" t="s">
        <v>123</v>
      </c>
      <c r="E1044" s="112" t="s">
        <v>479</v>
      </c>
      <c r="F1044" s="113">
        <v>388</v>
      </c>
      <c r="G1044" s="114">
        <v>18562</v>
      </c>
      <c r="H1044" s="112" t="s">
        <v>106</v>
      </c>
      <c r="I1044" s="82">
        <f t="shared" si="50"/>
        <v>20.902919943971558</v>
      </c>
    </row>
    <row r="1045" spans="1:9" x14ac:dyDescent="0.25">
      <c r="A1045" t="str">
        <f t="shared" si="48"/>
        <v>H352011Q2</v>
      </c>
      <c r="B1045" t="str">
        <f t="shared" si="49"/>
        <v>2011Q2</v>
      </c>
      <c r="C1045" s="112" t="s">
        <v>72</v>
      </c>
      <c r="D1045" s="112" t="s">
        <v>123</v>
      </c>
      <c r="E1045" s="112" t="s">
        <v>480</v>
      </c>
      <c r="F1045" s="113">
        <v>559.76</v>
      </c>
      <c r="G1045" s="114">
        <v>17774</v>
      </c>
      <c r="H1045" s="112" t="s">
        <v>106</v>
      </c>
      <c r="I1045" s="82">
        <f t="shared" si="50"/>
        <v>31.493192303364463</v>
      </c>
    </row>
    <row r="1046" spans="1:9" x14ac:dyDescent="0.25">
      <c r="A1046" t="str">
        <f t="shared" si="48"/>
        <v>H352011Q3</v>
      </c>
      <c r="B1046" t="str">
        <f t="shared" si="49"/>
        <v>2011Q3</v>
      </c>
      <c r="C1046" s="112" t="s">
        <v>72</v>
      </c>
      <c r="D1046" s="112" t="s">
        <v>123</v>
      </c>
      <c r="E1046" s="112" t="s">
        <v>481</v>
      </c>
      <c r="F1046" s="113">
        <v>399</v>
      </c>
      <c r="G1046" s="114">
        <v>16842</v>
      </c>
      <c r="H1046" s="112" t="s">
        <v>106</v>
      </c>
      <c r="I1046" s="82">
        <f t="shared" si="50"/>
        <v>23.690773067331669</v>
      </c>
    </row>
    <row r="1047" spans="1:9" x14ac:dyDescent="0.25">
      <c r="A1047" t="str">
        <f t="shared" si="48"/>
        <v>H352011Q4</v>
      </c>
      <c r="B1047" t="str">
        <f t="shared" si="49"/>
        <v>2011Q4</v>
      </c>
      <c r="C1047" s="112" t="s">
        <v>72</v>
      </c>
      <c r="D1047" s="112" t="s">
        <v>123</v>
      </c>
      <c r="E1047" s="112" t="s">
        <v>464</v>
      </c>
      <c r="F1047" s="113">
        <v>626.4</v>
      </c>
      <c r="G1047" s="114">
        <v>17489</v>
      </c>
      <c r="H1047" s="112" t="s">
        <v>106</v>
      </c>
      <c r="I1047" s="82">
        <f t="shared" si="50"/>
        <v>35.816799130882266</v>
      </c>
    </row>
    <row r="1048" spans="1:9" x14ac:dyDescent="0.25">
      <c r="A1048" t="str">
        <f t="shared" si="48"/>
        <v>H352012Q1</v>
      </c>
      <c r="B1048" t="str">
        <f t="shared" si="49"/>
        <v>2012Q1</v>
      </c>
      <c r="C1048" s="112" t="s">
        <v>72</v>
      </c>
      <c r="D1048" s="112" t="s">
        <v>124</v>
      </c>
      <c r="E1048" s="112" t="s">
        <v>479</v>
      </c>
      <c r="F1048" s="113">
        <v>551.36</v>
      </c>
      <c r="G1048" s="114">
        <v>19590</v>
      </c>
      <c r="H1048" s="112" t="s">
        <v>106</v>
      </c>
      <c r="I1048" s="82">
        <f t="shared" si="50"/>
        <v>28.144971924451252</v>
      </c>
    </row>
    <row r="1049" spans="1:9" x14ac:dyDescent="0.25">
      <c r="A1049" t="str">
        <f t="shared" si="48"/>
        <v>H352012Q2</v>
      </c>
      <c r="B1049" t="str">
        <f t="shared" si="49"/>
        <v>2012Q2</v>
      </c>
      <c r="C1049" s="112" t="s">
        <v>72</v>
      </c>
      <c r="D1049" s="112" t="s">
        <v>124</v>
      </c>
      <c r="E1049" s="112" t="s">
        <v>480</v>
      </c>
      <c r="F1049" s="113">
        <v>384.56</v>
      </c>
      <c r="G1049" s="114">
        <v>19329</v>
      </c>
      <c r="H1049" s="112" t="s">
        <v>106</v>
      </c>
      <c r="I1049" s="82">
        <f t="shared" si="50"/>
        <v>19.895493817579801</v>
      </c>
    </row>
    <row r="1050" spans="1:9" x14ac:dyDescent="0.25">
      <c r="A1050" t="str">
        <f t="shared" si="48"/>
        <v>H352012Q3</v>
      </c>
      <c r="B1050" t="str">
        <f t="shared" si="49"/>
        <v>2012Q3</v>
      </c>
      <c r="C1050" s="112" t="s">
        <v>72</v>
      </c>
      <c r="D1050" s="112" t="s">
        <v>124</v>
      </c>
      <c r="E1050" s="112" t="s">
        <v>481</v>
      </c>
      <c r="F1050" s="113">
        <v>195</v>
      </c>
      <c r="G1050" s="114">
        <v>18287</v>
      </c>
      <c r="H1050" s="112" t="s">
        <v>106</v>
      </c>
      <c r="I1050" s="82">
        <f t="shared" si="50"/>
        <v>10.663312735823263</v>
      </c>
    </row>
    <row r="1051" spans="1:9" x14ac:dyDescent="0.25">
      <c r="A1051" t="str">
        <f t="shared" si="48"/>
        <v>H352012Q4</v>
      </c>
      <c r="B1051" t="str">
        <f t="shared" si="49"/>
        <v>2012Q4</v>
      </c>
      <c r="C1051" s="112" t="s">
        <v>72</v>
      </c>
      <c r="D1051" s="112" t="s">
        <v>124</v>
      </c>
      <c r="E1051" s="112" t="s">
        <v>464</v>
      </c>
      <c r="F1051" s="113">
        <v>86.2</v>
      </c>
      <c r="G1051" s="114">
        <v>18560</v>
      </c>
      <c r="H1051" s="112" t="s">
        <v>106</v>
      </c>
      <c r="I1051" s="82">
        <f t="shared" si="50"/>
        <v>4.6443965517241379</v>
      </c>
    </row>
    <row r="1052" spans="1:9" x14ac:dyDescent="0.25">
      <c r="A1052" t="str">
        <f t="shared" si="48"/>
        <v>H352013Q1</v>
      </c>
      <c r="B1052" t="str">
        <f t="shared" si="49"/>
        <v>2013Q1</v>
      </c>
      <c r="C1052" s="112" t="s">
        <v>72</v>
      </c>
      <c r="D1052" s="112" t="s">
        <v>125</v>
      </c>
      <c r="E1052" s="112" t="s">
        <v>479</v>
      </c>
      <c r="F1052" s="113">
        <v>88.32</v>
      </c>
      <c r="G1052" s="114">
        <v>19899</v>
      </c>
      <c r="H1052" s="112" t="s">
        <v>106</v>
      </c>
      <c r="I1052" s="82">
        <f t="shared" si="50"/>
        <v>4.438413990652796</v>
      </c>
    </row>
    <row r="1053" spans="1:9" x14ac:dyDescent="0.25">
      <c r="A1053" t="str">
        <f t="shared" si="48"/>
        <v>H352013Q2</v>
      </c>
      <c r="B1053" t="str">
        <f t="shared" si="49"/>
        <v>2013Q2</v>
      </c>
      <c r="C1053" s="112" t="s">
        <v>72</v>
      </c>
      <c r="D1053" s="112" t="s">
        <v>125</v>
      </c>
      <c r="E1053" s="112" t="s">
        <v>480</v>
      </c>
      <c r="F1053" s="113">
        <v>74.400000000000006</v>
      </c>
      <c r="G1053" s="114">
        <v>19903</v>
      </c>
      <c r="H1053" s="112" t="s">
        <v>106</v>
      </c>
      <c r="I1053" s="82">
        <f t="shared" si="50"/>
        <v>3.7381299301612825</v>
      </c>
    </row>
    <row r="1054" spans="1:9" x14ac:dyDescent="0.25">
      <c r="A1054" t="str">
        <f t="shared" si="48"/>
        <v>H352013Q3</v>
      </c>
      <c r="B1054" t="str">
        <f t="shared" si="49"/>
        <v>2013Q3</v>
      </c>
      <c r="C1054" s="112" t="s">
        <v>72</v>
      </c>
      <c r="D1054" s="112" t="s">
        <v>125</v>
      </c>
      <c r="E1054" s="112" t="s">
        <v>481</v>
      </c>
      <c r="F1054" s="113">
        <v>550.08000000000004</v>
      </c>
      <c r="G1054" s="114">
        <v>20631</v>
      </c>
      <c r="H1054" s="112" t="s">
        <v>106</v>
      </c>
      <c r="I1054" s="82">
        <f t="shared" si="50"/>
        <v>26.662789006834377</v>
      </c>
    </row>
    <row r="1055" spans="1:9" x14ac:dyDescent="0.25">
      <c r="A1055" t="str">
        <f t="shared" si="48"/>
        <v>H352013Q4</v>
      </c>
      <c r="B1055" t="str">
        <f t="shared" si="49"/>
        <v>2013Q4</v>
      </c>
      <c r="C1055" s="112" t="s">
        <v>72</v>
      </c>
      <c r="D1055" s="112" t="s">
        <v>125</v>
      </c>
      <c r="E1055" s="112" t="s">
        <v>464</v>
      </c>
      <c r="F1055" s="113">
        <v>716.64</v>
      </c>
      <c r="G1055" s="114">
        <v>19804</v>
      </c>
      <c r="H1055" s="112" t="s">
        <v>73</v>
      </c>
      <c r="I1055" s="82">
        <f t="shared" si="50"/>
        <v>36.186628963845692</v>
      </c>
    </row>
    <row r="1056" spans="1:9" x14ac:dyDescent="0.25">
      <c r="A1056" t="str">
        <f t="shared" si="48"/>
        <v>H352014Q1</v>
      </c>
      <c r="B1056" t="str">
        <f t="shared" si="49"/>
        <v>2014Q1</v>
      </c>
      <c r="C1056" s="112" t="s">
        <v>72</v>
      </c>
      <c r="D1056" s="112" t="s">
        <v>126</v>
      </c>
      <c r="E1056" s="112" t="s">
        <v>479</v>
      </c>
      <c r="F1056" s="113">
        <v>603</v>
      </c>
      <c r="G1056" s="114">
        <v>19130</v>
      </c>
      <c r="H1056" s="112" t="s">
        <v>73</v>
      </c>
      <c r="I1056" s="82">
        <f t="shared" si="50"/>
        <v>31.521170935703086</v>
      </c>
    </row>
    <row r="1057" spans="1:9" x14ac:dyDescent="0.25">
      <c r="A1057" t="str">
        <f t="shared" si="48"/>
        <v>H352014Q2</v>
      </c>
      <c r="B1057" t="str">
        <f t="shared" si="49"/>
        <v>2014Q2</v>
      </c>
      <c r="C1057" s="112" t="s">
        <v>72</v>
      </c>
      <c r="D1057" s="112" t="s">
        <v>126</v>
      </c>
      <c r="E1057" s="112" t="s">
        <v>480</v>
      </c>
      <c r="F1057" s="113">
        <v>602</v>
      </c>
      <c r="G1057" s="114">
        <v>18806</v>
      </c>
      <c r="H1057" s="112" t="s">
        <v>73</v>
      </c>
      <c r="I1057" s="82">
        <f t="shared" si="50"/>
        <v>32.01106029990428</v>
      </c>
    </row>
    <row r="1058" spans="1:9" x14ac:dyDescent="0.25">
      <c r="A1058" t="str">
        <f t="shared" si="48"/>
        <v>H352014Q3</v>
      </c>
      <c r="B1058" t="str">
        <f t="shared" si="49"/>
        <v>2014Q3</v>
      </c>
      <c r="C1058" s="112" t="s">
        <v>72</v>
      </c>
      <c r="D1058" s="112" t="s">
        <v>126</v>
      </c>
      <c r="E1058" s="112" t="s">
        <v>481</v>
      </c>
      <c r="F1058" s="113">
        <v>689</v>
      </c>
      <c r="G1058" s="114">
        <v>18791</v>
      </c>
      <c r="H1058" s="112" t="s">
        <v>73</v>
      </c>
      <c r="I1058" s="82">
        <f t="shared" si="50"/>
        <v>36.666489276781434</v>
      </c>
    </row>
    <row r="1059" spans="1:9" x14ac:dyDescent="0.25">
      <c r="A1059" t="str">
        <f t="shared" si="48"/>
        <v>H352014Q4</v>
      </c>
      <c r="B1059" t="str">
        <f t="shared" si="49"/>
        <v>2014Q4</v>
      </c>
      <c r="C1059" s="112" t="s">
        <v>72</v>
      </c>
      <c r="D1059" s="112" t="s">
        <v>126</v>
      </c>
      <c r="E1059" s="112" t="s">
        <v>464</v>
      </c>
      <c r="F1059" s="113">
        <v>779.52</v>
      </c>
      <c r="G1059" s="114">
        <v>18849</v>
      </c>
      <c r="H1059" s="112" t="s">
        <v>73</v>
      </c>
      <c r="I1059" s="82">
        <f t="shared" si="50"/>
        <v>41.356040108228555</v>
      </c>
    </row>
    <row r="1060" spans="1:9" x14ac:dyDescent="0.25">
      <c r="A1060" t="str">
        <f t="shared" si="48"/>
        <v>H352015Q1</v>
      </c>
      <c r="B1060" t="str">
        <f t="shared" si="49"/>
        <v>2015Q1</v>
      </c>
      <c r="C1060" s="112" t="s">
        <v>72</v>
      </c>
      <c r="D1060" s="112" t="s">
        <v>127</v>
      </c>
      <c r="E1060" s="112" t="s">
        <v>479</v>
      </c>
      <c r="F1060" s="113">
        <v>611.19000000000005</v>
      </c>
      <c r="G1060" s="114">
        <v>19647</v>
      </c>
      <c r="H1060" s="112" t="s">
        <v>73</v>
      </c>
      <c r="I1060" s="82">
        <f t="shared" si="50"/>
        <v>31.108566193311958</v>
      </c>
    </row>
    <row r="1061" spans="1:9" x14ac:dyDescent="0.25">
      <c r="A1061" t="str">
        <f t="shared" si="48"/>
        <v>H352015Q2</v>
      </c>
      <c r="B1061" t="str">
        <f t="shared" si="49"/>
        <v>2015Q2</v>
      </c>
      <c r="C1061" s="112" t="s">
        <v>72</v>
      </c>
      <c r="D1061" s="112" t="s">
        <v>127</v>
      </c>
      <c r="E1061" s="112" t="s">
        <v>480</v>
      </c>
      <c r="F1061" s="113">
        <v>689.51</v>
      </c>
      <c r="G1061" s="114">
        <v>19075</v>
      </c>
      <c r="H1061" s="112" t="s">
        <v>73</v>
      </c>
      <c r="I1061" s="82">
        <f t="shared" si="50"/>
        <v>36.147313237221496</v>
      </c>
    </row>
    <row r="1062" spans="1:9" x14ac:dyDescent="0.25">
      <c r="A1062" t="str">
        <f t="shared" si="48"/>
        <v>H352015Q3</v>
      </c>
      <c r="B1062" t="str">
        <f t="shared" si="49"/>
        <v>2015Q3</v>
      </c>
      <c r="C1062" s="112" t="s">
        <v>72</v>
      </c>
      <c r="D1062" s="112" t="s">
        <v>127</v>
      </c>
      <c r="E1062" s="112" t="s">
        <v>481</v>
      </c>
      <c r="F1062" s="113">
        <v>762.7</v>
      </c>
      <c r="G1062" s="114">
        <v>19505</v>
      </c>
      <c r="H1062" s="112" t="s">
        <v>73</v>
      </c>
      <c r="I1062" s="82">
        <f t="shared" si="50"/>
        <v>39.102794155344789</v>
      </c>
    </row>
    <row r="1063" spans="1:9" x14ac:dyDescent="0.25">
      <c r="A1063" t="str">
        <f t="shared" si="48"/>
        <v>H352015Q4</v>
      </c>
      <c r="B1063" t="str">
        <f t="shared" si="49"/>
        <v>2015Q4</v>
      </c>
      <c r="C1063" s="112" t="s">
        <v>72</v>
      </c>
      <c r="D1063" s="112" t="s">
        <v>127</v>
      </c>
      <c r="E1063" s="112" t="s">
        <v>464</v>
      </c>
      <c r="F1063" s="113">
        <v>903.75</v>
      </c>
      <c r="G1063" s="114">
        <v>19452</v>
      </c>
      <c r="H1063" s="112" t="s">
        <v>73</v>
      </c>
      <c r="I1063" s="82">
        <f t="shared" si="50"/>
        <v>46.460518198642809</v>
      </c>
    </row>
    <row r="1064" spans="1:9" x14ac:dyDescent="0.25">
      <c r="A1064" t="str">
        <f t="shared" si="48"/>
        <v>H352016Q1</v>
      </c>
      <c r="B1064" t="str">
        <f t="shared" si="49"/>
        <v>2016Q1</v>
      </c>
      <c r="C1064" s="112" t="s">
        <v>72</v>
      </c>
      <c r="D1064" s="112" t="s">
        <v>428</v>
      </c>
      <c r="E1064" s="112" t="s">
        <v>479</v>
      </c>
      <c r="F1064" s="113">
        <v>987.7</v>
      </c>
      <c r="G1064" s="114">
        <v>20100</v>
      </c>
      <c r="H1064" s="112" t="s">
        <v>73</v>
      </c>
      <c r="I1064" s="82">
        <f t="shared" si="50"/>
        <v>49.139303482587067</v>
      </c>
    </row>
    <row r="1065" spans="1:9" x14ac:dyDescent="0.25">
      <c r="A1065" t="str">
        <f t="shared" si="48"/>
        <v>H352016Q2</v>
      </c>
      <c r="B1065" t="str">
        <f t="shared" si="49"/>
        <v>2016Q2</v>
      </c>
      <c r="C1065" s="112" t="s">
        <v>72</v>
      </c>
      <c r="D1065" s="112" t="s">
        <v>428</v>
      </c>
      <c r="E1065" s="112" t="s">
        <v>480</v>
      </c>
      <c r="F1065" s="113">
        <v>566.38</v>
      </c>
      <c r="G1065" s="114">
        <v>18627</v>
      </c>
      <c r="H1065" s="112" t="s">
        <v>73</v>
      </c>
      <c r="I1065" s="82">
        <f t="shared" si="50"/>
        <v>30.406399312825467</v>
      </c>
    </row>
    <row r="1066" spans="1:9" x14ac:dyDescent="0.25">
      <c r="A1066" t="str">
        <f t="shared" si="48"/>
        <v>H352016Q3</v>
      </c>
      <c r="B1066" t="str">
        <f t="shared" si="49"/>
        <v>2016Q3</v>
      </c>
      <c r="C1066" s="112" t="s">
        <v>72</v>
      </c>
      <c r="D1066" s="112" t="s">
        <v>428</v>
      </c>
      <c r="E1066" s="112" t="s">
        <v>481</v>
      </c>
      <c r="F1066" s="113">
        <v>695.02</v>
      </c>
      <c r="G1066" s="114">
        <v>19231</v>
      </c>
      <c r="H1066" s="112" t="s">
        <v>73</v>
      </c>
      <c r="I1066" s="82">
        <f t="shared" si="50"/>
        <v>36.140606312724245</v>
      </c>
    </row>
    <row r="1067" spans="1:9" x14ac:dyDescent="0.25">
      <c r="A1067" t="str">
        <f t="shared" si="48"/>
        <v>H352016Q4</v>
      </c>
      <c r="B1067" t="str">
        <f t="shared" si="49"/>
        <v>2016Q4</v>
      </c>
      <c r="C1067" s="112" t="s">
        <v>72</v>
      </c>
      <c r="D1067" s="112" t="s">
        <v>428</v>
      </c>
      <c r="E1067" s="112" t="s">
        <v>464</v>
      </c>
      <c r="F1067" s="113">
        <v>903.82</v>
      </c>
      <c r="G1067" s="114">
        <v>19057</v>
      </c>
      <c r="H1067" s="112" t="s">
        <v>73</v>
      </c>
      <c r="I1067" s="82">
        <f t="shared" si="50"/>
        <v>47.427192107886867</v>
      </c>
    </row>
    <row r="1068" spans="1:9" x14ac:dyDescent="0.25">
      <c r="A1068" t="str">
        <f t="shared" si="48"/>
        <v>H352017Q1</v>
      </c>
      <c r="B1068" t="str">
        <f t="shared" si="49"/>
        <v>2017Q1</v>
      </c>
      <c r="C1068" s="112" t="s">
        <v>72</v>
      </c>
      <c r="D1068" s="112" t="s">
        <v>447</v>
      </c>
      <c r="E1068" s="112" t="s">
        <v>479</v>
      </c>
      <c r="F1068" s="113">
        <v>728.61</v>
      </c>
      <c r="G1068" s="114">
        <v>19345</v>
      </c>
      <c r="H1068" s="112" t="s">
        <v>73</v>
      </c>
      <c r="I1068" s="82">
        <f t="shared" si="50"/>
        <v>37.663995864564491</v>
      </c>
    </row>
    <row r="1069" spans="1:9" x14ac:dyDescent="0.25">
      <c r="A1069" t="str">
        <f t="shared" si="48"/>
        <v>H352017Q2</v>
      </c>
      <c r="B1069" t="str">
        <f t="shared" si="49"/>
        <v>2017Q2</v>
      </c>
      <c r="C1069" s="112" t="s">
        <v>72</v>
      </c>
      <c r="D1069" s="112" t="s">
        <v>447</v>
      </c>
      <c r="E1069" s="112" t="s">
        <v>480</v>
      </c>
      <c r="F1069" s="113">
        <v>723.54</v>
      </c>
      <c r="G1069" s="114">
        <v>19152</v>
      </c>
      <c r="H1069" s="112" t="s">
        <v>73</v>
      </c>
      <c r="I1069" s="82">
        <f t="shared" si="50"/>
        <v>37.778822055137844</v>
      </c>
    </row>
    <row r="1070" spans="1:9" x14ac:dyDescent="0.25">
      <c r="A1070" t="str">
        <f t="shared" si="48"/>
        <v>H352017Q3</v>
      </c>
      <c r="B1070" t="str">
        <f t="shared" si="49"/>
        <v>2017Q3</v>
      </c>
      <c r="C1070" s="112" t="s">
        <v>72</v>
      </c>
      <c r="D1070" s="112" t="s">
        <v>447</v>
      </c>
      <c r="E1070" s="112" t="s">
        <v>481</v>
      </c>
      <c r="F1070" s="113">
        <v>683.96</v>
      </c>
      <c r="G1070" s="114">
        <v>19971</v>
      </c>
      <c r="H1070" s="112" t="s">
        <v>73</v>
      </c>
      <c r="I1070" s="82">
        <f t="shared" si="50"/>
        <v>34.247659105703271</v>
      </c>
    </row>
    <row r="1071" spans="1:9" x14ac:dyDescent="0.25">
      <c r="A1071" t="str">
        <f t="shared" ref="A1071:A1134" si="51">C1071&amp;D1071&amp;"Q"&amp;E1071</f>
        <v>H352017Q4</v>
      </c>
      <c r="B1071" t="str">
        <f t="shared" ref="B1071:B1134" si="52">D1071&amp;"Q"&amp;E1071</f>
        <v>2017Q4</v>
      </c>
      <c r="C1071" s="112" t="s">
        <v>72</v>
      </c>
      <c r="D1071" s="112" t="s">
        <v>447</v>
      </c>
      <c r="E1071" s="112" t="s">
        <v>464</v>
      </c>
      <c r="F1071" s="113">
        <v>655.32000000000005</v>
      </c>
      <c r="G1071" s="114">
        <v>19503</v>
      </c>
      <c r="H1071" s="112" t="s">
        <v>73</v>
      </c>
      <c r="I1071" s="82">
        <f t="shared" si="50"/>
        <v>33.600984463928633</v>
      </c>
    </row>
    <row r="1072" spans="1:9" x14ac:dyDescent="0.25">
      <c r="A1072" t="str">
        <f t="shared" si="51"/>
        <v>H352018Q1</v>
      </c>
      <c r="B1072" t="str">
        <f t="shared" si="52"/>
        <v>2018Q1</v>
      </c>
      <c r="C1072" s="112" t="s">
        <v>72</v>
      </c>
      <c r="D1072" s="112" t="s">
        <v>456</v>
      </c>
      <c r="E1072" s="112" t="s">
        <v>479</v>
      </c>
      <c r="F1072" s="113">
        <v>724.81</v>
      </c>
      <c r="G1072" s="114">
        <v>19563</v>
      </c>
      <c r="H1072" s="112" t="s">
        <v>73</v>
      </c>
      <c r="I1072" s="82">
        <f t="shared" si="50"/>
        <v>37.050043449368708</v>
      </c>
    </row>
    <row r="1073" spans="1:9" x14ac:dyDescent="0.25">
      <c r="A1073" t="str">
        <f t="shared" si="51"/>
        <v>H352018Q2</v>
      </c>
      <c r="B1073" t="str">
        <f t="shared" si="52"/>
        <v>2018Q2</v>
      </c>
      <c r="C1073" s="112" t="s">
        <v>72</v>
      </c>
      <c r="D1073" s="112" t="s">
        <v>456</v>
      </c>
      <c r="E1073" s="112" t="s">
        <v>480</v>
      </c>
      <c r="F1073" s="113">
        <v>804.25</v>
      </c>
      <c r="G1073" s="114">
        <v>18945</v>
      </c>
      <c r="H1073" s="112" t="s">
        <v>73</v>
      </c>
      <c r="I1073" s="82">
        <f t="shared" si="50"/>
        <v>42.451834257059907</v>
      </c>
    </row>
    <row r="1074" spans="1:9" x14ac:dyDescent="0.25">
      <c r="A1074" t="str">
        <f t="shared" si="51"/>
        <v>H352018Q3</v>
      </c>
      <c r="B1074" t="str">
        <f t="shared" si="52"/>
        <v>2018Q3</v>
      </c>
      <c r="C1074" s="112" t="s">
        <v>72</v>
      </c>
      <c r="D1074" s="112" t="s">
        <v>456</v>
      </c>
      <c r="E1074" s="112" t="s">
        <v>481</v>
      </c>
      <c r="F1074" s="113">
        <v>587.5</v>
      </c>
      <c r="G1074" s="114">
        <v>18498</v>
      </c>
      <c r="H1074" s="112" t="s">
        <v>73</v>
      </c>
      <c r="I1074" s="82">
        <f t="shared" si="50"/>
        <v>31.760190290842253</v>
      </c>
    </row>
    <row r="1075" spans="1:9" x14ac:dyDescent="0.25">
      <c r="A1075" t="str">
        <f t="shared" si="51"/>
        <v>H352018Q4</v>
      </c>
      <c r="B1075" t="str">
        <f t="shared" si="52"/>
        <v>2018Q4</v>
      </c>
      <c r="C1075" s="112" t="s">
        <v>72</v>
      </c>
      <c r="D1075" s="112" t="s">
        <v>456</v>
      </c>
      <c r="E1075" s="112" t="s">
        <v>464</v>
      </c>
      <c r="F1075" s="113">
        <v>827.52</v>
      </c>
      <c r="G1075" s="114">
        <v>18813</v>
      </c>
      <c r="H1075" s="112" t="s">
        <v>73</v>
      </c>
      <c r="I1075" s="82">
        <f t="shared" si="50"/>
        <v>43.986605007175889</v>
      </c>
    </row>
    <row r="1076" spans="1:9" x14ac:dyDescent="0.25">
      <c r="A1076" t="str">
        <f t="shared" si="51"/>
        <v>H352019Q1</v>
      </c>
      <c r="B1076" t="str">
        <f t="shared" si="52"/>
        <v>2019Q1</v>
      </c>
      <c r="C1076" s="112" t="s">
        <v>72</v>
      </c>
      <c r="D1076" s="112" t="s">
        <v>478</v>
      </c>
      <c r="E1076" s="112" t="s">
        <v>479</v>
      </c>
      <c r="F1076" s="113">
        <v>770.2</v>
      </c>
      <c r="G1076" s="114">
        <v>18755</v>
      </c>
      <c r="H1076" s="112" t="s">
        <v>73</v>
      </c>
      <c r="I1076" s="82">
        <f t="shared" si="50"/>
        <v>41.06638229805386</v>
      </c>
    </row>
    <row r="1077" spans="1:9" x14ac:dyDescent="0.25">
      <c r="A1077" t="str">
        <f t="shared" si="51"/>
        <v>H352019Q2</v>
      </c>
      <c r="B1077" t="str">
        <f t="shared" si="52"/>
        <v>2019Q2</v>
      </c>
      <c r="C1077" s="112" t="s">
        <v>72</v>
      </c>
      <c r="D1077" s="112" t="s">
        <v>478</v>
      </c>
      <c r="E1077" s="112" t="s">
        <v>480</v>
      </c>
      <c r="F1077" s="113">
        <v>785.7</v>
      </c>
      <c r="G1077" s="114">
        <v>19108</v>
      </c>
      <c r="H1077" s="112" t="s">
        <v>73</v>
      </c>
      <c r="I1077" s="82">
        <f t="shared" si="50"/>
        <v>41.118903077245129</v>
      </c>
    </row>
    <row r="1078" spans="1:9" x14ac:dyDescent="0.25">
      <c r="A1078" t="str">
        <f t="shared" si="51"/>
        <v>H362008Q1</v>
      </c>
      <c r="B1078" t="str">
        <f t="shared" si="52"/>
        <v>2008Q1</v>
      </c>
      <c r="C1078" s="112" t="s">
        <v>74</v>
      </c>
      <c r="D1078" s="112" t="s">
        <v>187</v>
      </c>
      <c r="E1078" s="112" t="s">
        <v>479</v>
      </c>
      <c r="F1078" s="113">
        <v>818.3</v>
      </c>
      <c r="G1078" s="114">
        <v>23275</v>
      </c>
      <c r="H1078" s="112" t="s">
        <v>120</v>
      </c>
      <c r="I1078" s="82">
        <f t="shared" si="50"/>
        <v>35.157894736842103</v>
      </c>
    </row>
    <row r="1079" spans="1:9" x14ac:dyDescent="0.25">
      <c r="A1079" t="str">
        <f t="shared" si="51"/>
        <v>H362008Q2</v>
      </c>
      <c r="B1079" t="str">
        <f t="shared" si="52"/>
        <v>2008Q2</v>
      </c>
      <c r="C1079" s="112" t="s">
        <v>74</v>
      </c>
      <c r="D1079" s="112" t="s">
        <v>187</v>
      </c>
      <c r="E1079" s="112" t="s">
        <v>480</v>
      </c>
      <c r="F1079" s="113">
        <v>630.14</v>
      </c>
      <c r="G1079" s="114">
        <v>23937</v>
      </c>
      <c r="H1079" s="112" t="s">
        <v>120</v>
      </c>
      <c r="I1079" s="82">
        <f t="shared" si="50"/>
        <v>26.324936291097462</v>
      </c>
    </row>
    <row r="1080" spans="1:9" x14ac:dyDescent="0.25">
      <c r="A1080" t="str">
        <f t="shared" si="51"/>
        <v>H362008Q3</v>
      </c>
      <c r="B1080" t="str">
        <f t="shared" si="52"/>
        <v>2008Q3</v>
      </c>
      <c r="C1080" s="112" t="s">
        <v>74</v>
      </c>
      <c r="D1080" s="112" t="s">
        <v>187</v>
      </c>
      <c r="E1080" s="112" t="s">
        <v>481</v>
      </c>
      <c r="F1080" s="113">
        <v>710.56</v>
      </c>
      <c r="G1080" s="114">
        <v>24262</v>
      </c>
      <c r="H1080" s="112" t="s">
        <v>120</v>
      </c>
      <c r="I1080" s="82">
        <f t="shared" si="50"/>
        <v>29.286950787239302</v>
      </c>
    </row>
    <row r="1081" spans="1:9" x14ac:dyDescent="0.25">
      <c r="A1081" t="str">
        <f t="shared" si="51"/>
        <v>H362008Q4</v>
      </c>
      <c r="B1081" t="str">
        <f t="shared" si="52"/>
        <v>2008Q4</v>
      </c>
      <c r="C1081" s="112" t="s">
        <v>74</v>
      </c>
      <c r="D1081" s="112" t="s">
        <v>187</v>
      </c>
      <c r="E1081" s="112" t="s">
        <v>464</v>
      </c>
      <c r="F1081" s="113">
        <v>720.66</v>
      </c>
      <c r="G1081" s="114">
        <v>24347</v>
      </c>
      <c r="H1081" s="112" t="s">
        <v>120</v>
      </c>
      <c r="I1081" s="82">
        <f t="shared" si="50"/>
        <v>29.599539984392326</v>
      </c>
    </row>
    <row r="1082" spans="1:9" x14ac:dyDescent="0.25">
      <c r="A1082" t="str">
        <f t="shared" si="51"/>
        <v>H362009Q1</v>
      </c>
      <c r="B1082" t="str">
        <f t="shared" si="52"/>
        <v>2009Q1</v>
      </c>
      <c r="C1082" s="112" t="s">
        <v>74</v>
      </c>
      <c r="D1082" s="112" t="s">
        <v>119</v>
      </c>
      <c r="E1082" s="112" t="s">
        <v>479</v>
      </c>
      <c r="F1082" s="113">
        <v>701.84</v>
      </c>
      <c r="G1082" s="114">
        <v>23884</v>
      </c>
      <c r="H1082" s="112" t="s">
        <v>106</v>
      </c>
      <c r="I1082" s="82">
        <f t="shared" si="50"/>
        <v>29.385362585831519</v>
      </c>
    </row>
    <row r="1083" spans="1:9" x14ac:dyDescent="0.25">
      <c r="A1083" t="str">
        <f t="shared" si="51"/>
        <v>H362009Q2</v>
      </c>
      <c r="B1083" t="str">
        <f t="shared" si="52"/>
        <v>2009Q2</v>
      </c>
      <c r="C1083" s="112" t="s">
        <v>74</v>
      </c>
      <c r="D1083" s="112" t="s">
        <v>119</v>
      </c>
      <c r="E1083" s="112" t="s">
        <v>480</v>
      </c>
      <c r="F1083" s="113">
        <v>635.24</v>
      </c>
      <c r="G1083" s="114">
        <v>24202</v>
      </c>
      <c r="H1083" s="112" t="s">
        <v>106</v>
      </c>
      <c r="I1083" s="82">
        <f t="shared" si="50"/>
        <v>26.247417568795967</v>
      </c>
    </row>
    <row r="1084" spans="1:9" x14ac:dyDescent="0.25">
      <c r="A1084" t="str">
        <f t="shared" si="51"/>
        <v>H362009Q3</v>
      </c>
      <c r="B1084" t="str">
        <f t="shared" si="52"/>
        <v>2009Q3</v>
      </c>
      <c r="C1084" s="112" t="s">
        <v>74</v>
      </c>
      <c r="D1084" s="112" t="s">
        <v>119</v>
      </c>
      <c r="E1084" s="112" t="s">
        <v>481</v>
      </c>
      <c r="F1084" s="113">
        <v>866.43999999999994</v>
      </c>
      <c r="G1084" s="114">
        <v>23535</v>
      </c>
      <c r="H1084" s="112" t="s">
        <v>120</v>
      </c>
      <c r="I1084" s="82">
        <f t="shared" si="50"/>
        <v>36.814956447843635</v>
      </c>
    </row>
    <row r="1085" spans="1:9" x14ac:dyDescent="0.25">
      <c r="A1085" t="str">
        <f t="shared" si="51"/>
        <v>H362009Q4</v>
      </c>
      <c r="B1085" t="str">
        <f t="shared" si="52"/>
        <v>2009Q4</v>
      </c>
      <c r="C1085" s="112" t="s">
        <v>74</v>
      </c>
      <c r="D1085" s="112" t="s">
        <v>119</v>
      </c>
      <c r="E1085" s="112" t="s">
        <v>464</v>
      </c>
      <c r="F1085" s="113">
        <v>765.64</v>
      </c>
      <c r="G1085" s="114">
        <v>19715</v>
      </c>
      <c r="H1085" s="112" t="s">
        <v>120</v>
      </c>
      <c r="I1085" s="82">
        <f t="shared" si="50"/>
        <v>38.835404514329184</v>
      </c>
    </row>
    <row r="1086" spans="1:9" x14ac:dyDescent="0.25">
      <c r="A1086" t="str">
        <f t="shared" si="51"/>
        <v>H362010Q1</v>
      </c>
      <c r="B1086" t="str">
        <f t="shared" si="52"/>
        <v>2010Q1</v>
      </c>
      <c r="C1086" s="112" t="s">
        <v>74</v>
      </c>
      <c r="D1086" s="112" t="s">
        <v>121</v>
      </c>
      <c r="E1086" s="112" t="s">
        <v>479</v>
      </c>
      <c r="F1086" s="113">
        <v>551.17999999999995</v>
      </c>
      <c r="G1086" s="114">
        <v>22112</v>
      </c>
      <c r="H1086" s="112" t="s">
        <v>106</v>
      </c>
      <c r="I1086" s="82">
        <f t="shared" si="50"/>
        <v>24.92673661360347</v>
      </c>
    </row>
    <row r="1087" spans="1:9" x14ac:dyDescent="0.25">
      <c r="A1087" t="str">
        <f t="shared" si="51"/>
        <v>H362010Q2</v>
      </c>
      <c r="B1087" t="str">
        <f t="shared" si="52"/>
        <v>2010Q2</v>
      </c>
      <c r="C1087" s="112" t="s">
        <v>74</v>
      </c>
      <c r="D1087" s="112" t="s">
        <v>121</v>
      </c>
      <c r="E1087" s="112" t="s">
        <v>480</v>
      </c>
      <c r="F1087" s="113">
        <v>916.28</v>
      </c>
      <c r="G1087" s="114">
        <v>22926</v>
      </c>
      <c r="H1087" s="112" t="s">
        <v>140</v>
      </c>
      <c r="I1087" s="82">
        <f t="shared" si="50"/>
        <v>39.96684986478234</v>
      </c>
    </row>
    <row r="1088" spans="1:9" x14ac:dyDescent="0.25">
      <c r="A1088" t="str">
        <f t="shared" si="51"/>
        <v>H362010Q3</v>
      </c>
      <c r="B1088" t="str">
        <f t="shared" si="52"/>
        <v>2010Q3</v>
      </c>
      <c r="C1088" s="112" t="s">
        <v>74</v>
      </c>
      <c r="D1088" s="112" t="s">
        <v>121</v>
      </c>
      <c r="E1088" s="112" t="s">
        <v>481</v>
      </c>
      <c r="F1088" s="113">
        <v>946.04</v>
      </c>
      <c r="G1088" s="114">
        <v>24660</v>
      </c>
      <c r="H1088" s="112" t="s">
        <v>106</v>
      </c>
      <c r="I1088" s="82">
        <f t="shared" si="50"/>
        <v>38.363341443633409</v>
      </c>
    </row>
    <row r="1089" spans="1:9" x14ac:dyDescent="0.25">
      <c r="A1089" t="str">
        <f t="shared" si="51"/>
        <v>H362010Q4</v>
      </c>
      <c r="B1089" t="str">
        <f t="shared" si="52"/>
        <v>2010Q4</v>
      </c>
      <c r="C1089" s="112" t="s">
        <v>74</v>
      </c>
      <c r="D1089" s="112" t="s">
        <v>121</v>
      </c>
      <c r="E1089" s="112" t="s">
        <v>464</v>
      </c>
      <c r="F1089" s="113">
        <v>942.3</v>
      </c>
      <c r="G1089" s="114">
        <v>24629</v>
      </c>
      <c r="H1089" s="112" t="s">
        <v>106</v>
      </c>
      <c r="I1089" s="82">
        <f t="shared" si="50"/>
        <v>38.259775061918873</v>
      </c>
    </row>
    <row r="1090" spans="1:9" x14ac:dyDescent="0.25">
      <c r="A1090" t="str">
        <f t="shared" si="51"/>
        <v>H362011Q1</v>
      </c>
      <c r="B1090" t="str">
        <f t="shared" si="52"/>
        <v>2011Q1</v>
      </c>
      <c r="C1090" s="112" t="s">
        <v>74</v>
      </c>
      <c r="D1090" s="112" t="s">
        <v>123</v>
      </c>
      <c r="E1090" s="112" t="s">
        <v>479</v>
      </c>
      <c r="F1090" s="113">
        <v>956.26</v>
      </c>
      <c r="G1090" s="114">
        <v>24706</v>
      </c>
      <c r="H1090" s="112" t="s">
        <v>106</v>
      </c>
      <c r="I1090" s="82">
        <f t="shared" si="50"/>
        <v>38.705577592487657</v>
      </c>
    </row>
    <row r="1091" spans="1:9" x14ac:dyDescent="0.25">
      <c r="A1091" t="str">
        <f t="shared" si="51"/>
        <v>H362011Q2</v>
      </c>
      <c r="B1091" t="str">
        <f t="shared" si="52"/>
        <v>2011Q2</v>
      </c>
      <c r="C1091" s="112" t="s">
        <v>74</v>
      </c>
      <c r="D1091" s="112" t="s">
        <v>123</v>
      </c>
      <c r="E1091" s="112" t="s">
        <v>480</v>
      </c>
      <c r="F1091" s="113">
        <v>917.58</v>
      </c>
      <c r="G1091" s="114">
        <v>25150</v>
      </c>
      <c r="H1091" s="112" t="s">
        <v>106</v>
      </c>
      <c r="I1091" s="82">
        <f t="shared" ref="I1091:I1154" si="53">F1091/G1091*1000</f>
        <v>36.484294234592447</v>
      </c>
    </row>
    <row r="1092" spans="1:9" x14ac:dyDescent="0.25">
      <c r="A1092" t="str">
        <f t="shared" si="51"/>
        <v>H362011Q3</v>
      </c>
      <c r="B1092" t="str">
        <f t="shared" si="52"/>
        <v>2011Q3</v>
      </c>
      <c r="C1092" s="112" t="s">
        <v>74</v>
      </c>
      <c r="D1092" s="112" t="s">
        <v>123</v>
      </c>
      <c r="E1092" s="112" t="s">
        <v>481</v>
      </c>
      <c r="F1092" s="113">
        <v>980.18</v>
      </c>
      <c r="G1092" s="114">
        <v>25666</v>
      </c>
      <c r="H1092" s="112" t="s">
        <v>106</v>
      </c>
      <c r="I1092" s="82">
        <f t="shared" si="53"/>
        <v>38.189823112288629</v>
      </c>
    </row>
    <row r="1093" spans="1:9" x14ac:dyDescent="0.25">
      <c r="A1093" t="str">
        <f t="shared" si="51"/>
        <v>H362011Q4</v>
      </c>
      <c r="B1093" t="str">
        <f t="shared" si="52"/>
        <v>2011Q4</v>
      </c>
      <c r="C1093" s="112" t="s">
        <v>74</v>
      </c>
      <c r="D1093" s="112" t="s">
        <v>123</v>
      </c>
      <c r="E1093" s="112" t="s">
        <v>464</v>
      </c>
      <c r="F1093" s="113">
        <v>1110.08</v>
      </c>
      <c r="G1093" s="114">
        <v>25692</v>
      </c>
      <c r="H1093" s="112" t="s">
        <v>106</v>
      </c>
      <c r="I1093" s="82">
        <f t="shared" si="53"/>
        <v>43.207224038611237</v>
      </c>
    </row>
    <row r="1094" spans="1:9" x14ac:dyDescent="0.25">
      <c r="A1094" t="str">
        <f t="shared" si="51"/>
        <v>H362012Q1</v>
      </c>
      <c r="B1094" t="str">
        <f t="shared" si="52"/>
        <v>2012Q1</v>
      </c>
      <c r="C1094" s="112" t="s">
        <v>74</v>
      </c>
      <c r="D1094" s="112" t="s">
        <v>124</v>
      </c>
      <c r="E1094" s="112" t="s">
        <v>479</v>
      </c>
      <c r="F1094" s="113">
        <v>1073.96</v>
      </c>
      <c r="G1094" s="114">
        <v>25966</v>
      </c>
      <c r="H1094" s="112" t="s">
        <v>106</v>
      </c>
      <c r="I1094" s="82">
        <f t="shared" si="53"/>
        <v>41.360240314257105</v>
      </c>
    </row>
    <row r="1095" spans="1:9" x14ac:dyDescent="0.25">
      <c r="A1095" t="str">
        <f t="shared" si="51"/>
        <v>H362012Q2</v>
      </c>
      <c r="B1095" t="str">
        <f t="shared" si="52"/>
        <v>2012Q2</v>
      </c>
      <c r="C1095" s="112" t="s">
        <v>74</v>
      </c>
      <c r="D1095" s="112" t="s">
        <v>124</v>
      </c>
      <c r="E1095" s="112" t="s">
        <v>480</v>
      </c>
      <c r="F1095" s="113">
        <v>1038.48</v>
      </c>
      <c r="G1095" s="114">
        <v>25987</v>
      </c>
      <c r="H1095" s="112" t="s">
        <v>106</v>
      </c>
      <c r="I1095" s="82">
        <f t="shared" si="53"/>
        <v>39.96151922114904</v>
      </c>
    </row>
    <row r="1096" spans="1:9" x14ac:dyDescent="0.25">
      <c r="A1096" t="str">
        <f t="shared" si="51"/>
        <v>H362012Q3</v>
      </c>
      <c r="B1096" t="str">
        <f t="shared" si="52"/>
        <v>2012Q3</v>
      </c>
      <c r="C1096" s="112" t="s">
        <v>74</v>
      </c>
      <c r="D1096" s="112" t="s">
        <v>124</v>
      </c>
      <c r="E1096" s="112" t="s">
        <v>481</v>
      </c>
      <c r="F1096" s="113">
        <v>969.54</v>
      </c>
      <c r="G1096" s="114">
        <v>25729</v>
      </c>
      <c r="H1096" s="112" t="s">
        <v>106</v>
      </c>
      <c r="I1096" s="82">
        <f t="shared" si="53"/>
        <v>37.682770414707143</v>
      </c>
    </row>
    <row r="1097" spans="1:9" x14ac:dyDescent="0.25">
      <c r="A1097" t="str">
        <f t="shared" si="51"/>
        <v>H362012Q4</v>
      </c>
      <c r="B1097" t="str">
        <f t="shared" si="52"/>
        <v>2012Q4</v>
      </c>
      <c r="C1097" s="112" t="s">
        <v>74</v>
      </c>
      <c r="D1097" s="112" t="s">
        <v>124</v>
      </c>
      <c r="E1097" s="112" t="s">
        <v>464</v>
      </c>
      <c r="F1097" s="113">
        <v>1022.72</v>
      </c>
      <c r="G1097" s="114">
        <v>25332</v>
      </c>
      <c r="H1097" s="112" t="s">
        <v>106</v>
      </c>
      <c r="I1097" s="82">
        <f t="shared" si="53"/>
        <v>40.372651192168014</v>
      </c>
    </row>
    <row r="1098" spans="1:9" x14ac:dyDescent="0.25">
      <c r="A1098" t="str">
        <f t="shared" si="51"/>
        <v>H362013Q1</v>
      </c>
      <c r="B1098" t="str">
        <f t="shared" si="52"/>
        <v>2013Q1</v>
      </c>
      <c r="C1098" s="112" t="s">
        <v>74</v>
      </c>
      <c r="D1098" s="112" t="s">
        <v>125</v>
      </c>
      <c r="E1098" s="112" t="s">
        <v>479</v>
      </c>
      <c r="F1098" s="113">
        <v>1063.48</v>
      </c>
      <c r="G1098" s="114">
        <v>28231</v>
      </c>
      <c r="H1098" s="112" t="s">
        <v>106</v>
      </c>
      <c r="I1098" s="82">
        <f t="shared" si="53"/>
        <v>37.670645744040243</v>
      </c>
    </row>
    <row r="1099" spans="1:9" x14ac:dyDescent="0.25">
      <c r="A1099" t="str">
        <f t="shared" si="51"/>
        <v>H362013Q2</v>
      </c>
      <c r="B1099" t="str">
        <f t="shared" si="52"/>
        <v>2013Q2</v>
      </c>
      <c r="C1099" s="112" t="s">
        <v>74</v>
      </c>
      <c r="D1099" s="112" t="s">
        <v>125</v>
      </c>
      <c r="E1099" s="112" t="s">
        <v>480</v>
      </c>
      <c r="F1099" s="113">
        <v>995.24</v>
      </c>
      <c r="G1099" s="114">
        <v>28139</v>
      </c>
      <c r="H1099" s="112" t="s">
        <v>106</v>
      </c>
      <c r="I1099" s="82">
        <f t="shared" si="53"/>
        <v>35.368705355556351</v>
      </c>
    </row>
    <row r="1100" spans="1:9" x14ac:dyDescent="0.25">
      <c r="A1100" t="str">
        <f t="shared" si="51"/>
        <v>H362013Q3</v>
      </c>
      <c r="B1100" t="str">
        <f t="shared" si="52"/>
        <v>2013Q3</v>
      </c>
      <c r="C1100" s="112" t="s">
        <v>74</v>
      </c>
      <c r="D1100" s="112" t="s">
        <v>125</v>
      </c>
      <c r="E1100" s="112" t="s">
        <v>481</v>
      </c>
      <c r="F1100" s="113">
        <v>1131.48</v>
      </c>
      <c r="G1100" s="114">
        <v>28530</v>
      </c>
      <c r="H1100" s="112" t="s">
        <v>106</v>
      </c>
      <c r="I1100" s="82">
        <f t="shared" si="53"/>
        <v>39.65930599369085</v>
      </c>
    </row>
    <row r="1101" spans="1:9" x14ac:dyDescent="0.25">
      <c r="A1101" t="str">
        <f t="shared" si="51"/>
        <v>H362013Q4</v>
      </c>
      <c r="B1101" t="str">
        <f t="shared" si="52"/>
        <v>2013Q4</v>
      </c>
      <c r="C1101" s="112" t="s">
        <v>74</v>
      </c>
      <c r="D1101" s="112" t="s">
        <v>125</v>
      </c>
      <c r="E1101" s="112" t="s">
        <v>464</v>
      </c>
      <c r="F1101" s="113">
        <v>600</v>
      </c>
      <c r="G1101" s="114">
        <v>28162</v>
      </c>
      <c r="H1101" s="112" t="s">
        <v>106</v>
      </c>
      <c r="I1101" s="82">
        <f t="shared" si="53"/>
        <v>21.305305020950218</v>
      </c>
    </row>
    <row r="1102" spans="1:9" x14ac:dyDescent="0.25">
      <c r="A1102" t="str">
        <f t="shared" si="51"/>
        <v>H362014Q1</v>
      </c>
      <c r="B1102" t="str">
        <f t="shared" si="52"/>
        <v>2014Q1</v>
      </c>
      <c r="C1102" s="112" t="s">
        <v>74</v>
      </c>
      <c r="D1102" s="112" t="s">
        <v>126</v>
      </c>
      <c r="E1102" s="112" t="s">
        <v>479</v>
      </c>
      <c r="F1102" s="113">
        <v>1089</v>
      </c>
      <c r="G1102" s="114">
        <v>28491</v>
      </c>
      <c r="H1102" s="112" t="s">
        <v>106</v>
      </c>
      <c r="I1102" s="82">
        <f t="shared" si="53"/>
        <v>38.222596609455614</v>
      </c>
    </row>
    <row r="1103" spans="1:9" x14ac:dyDescent="0.25">
      <c r="A1103" t="str">
        <f t="shared" si="51"/>
        <v>H362014Q2</v>
      </c>
      <c r="B1103" t="str">
        <f t="shared" si="52"/>
        <v>2014Q2</v>
      </c>
      <c r="C1103" s="112" t="s">
        <v>74</v>
      </c>
      <c r="D1103" s="112" t="s">
        <v>126</v>
      </c>
      <c r="E1103" s="112" t="s">
        <v>480</v>
      </c>
      <c r="F1103" s="113">
        <v>1057</v>
      </c>
      <c r="G1103" s="114">
        <v>28277</v>
      </c>
      <c r="H1103" s="112" t="s">
        <v>106</v>
      </c>
      <c r="I1103" s="82">
        <f t="shared" si="53"/>
        <v>37.380202991830814</v>
      </c>
    </row>
    <row r="1104" spans="1:9" x14ac:dyDescent="0.25">
      <c r="A1104" t="str">
        <f t="shared" si="51"/>
        <v>H362014Q3</v>
      </c>
      <c r="B1104" t="str">
        <f t="shared" si="52"/>
        <v>2014Q3</v>
      </c>
      <c r="C1104" s="112" t="s">
        <v>74</v>
      </c>
      <c r="D1104" s="112" t="s">
        <v>126</v>
      </c>
      <c r="E1104" s="112" t="s">
        <v>481</v>
      </c>
      <c r="F1104" s="113">
        <v>1060</v>
      </c>
      <c r="G1104" s="114">
        <v>28184</v>
      </c>
      <c r="H1104" s="112" t="s">
        <v>106</v>
      </c>
      <c r="I1104" s="82">
        <f t="shared" si="53"/>
        <v>37.609991484530234</v>
      </c>
    </row>
    <row r="1105" spans="1:9" x14ac:dyDescent="0.25">
      <c r="A1105" t="str">
        <f t="shared" si="51"/>
        <v>H372008Q1</v>
      </c>
      <c r="B1105" t="str">
        <f t="shared" si="52"/>
        <v>2008Q1</v>
      </c>
      <c r="C1105" s="112" t="s">
        <v>75</v>
      </c>
      <c r="D1105" s="112" t="s">
        <v>187</v>
      </c>
      <c r="E1105" s="112" t="s">
        <v>479</v>
      </c>
      <c r="F1105" s="113">
        <v>288</v>
      </c>
      <c r="G1105" s="114">
        <v>9855</v>
      </c>
      <c r="H1105" s="112" t="s">
        <v>120</v>
      </c>
      <c r="I1105" s="82">
        <f t="shared" si="53"/>
        <v>29.223744292237441</v>
      </c>
    </row>
    <row r="1106" spans="1:9" x14ac:dyDescent="0.25">
      <c r="A1106" t="str">
        <f t="shared" si="51"/>
        <v>H372008Q2</v>
      </c>
      <c r="B1106" t="str">
        <f t="shared" si="52"/>
        <v>2008Q2</v>
      </c>
      <c r="C1106" s="112" t="s">
        <v>75</v>
      </c>
      <c r="D1106" s="112" t="s">
        <v>187</v>
      </c>
      <c r="E1106" s="112" t="s">
        <v>480</v>
      </c>
      <c r="F1106" s="113">
        <v>250</v>
      </c>
      <c r="G1106" s="114">
        <v>9406</v>
      </c>
      <c r="H1106" s="112" t="s">
        <v>120</v>
      </c>
      <c r="I1106" s="82">
        <f t="shared" si="53"/>
        <v>26.578779502445251</v>
      </c>
    </row>
    <row r="1107" spans="1:9" x14ac:dyDescent="0.25">
      <c r="A1107" t="str">
        <f t="shared" si="51"/>
        <v>H372008Q3</v>
      </c>
      <c r="B1107" t="str">
        <f t="shared" si="52"/>
        <v>2008Q3</v>
      </c>
      <c r="C1107" s="112" t="s">
        <v>75</v>
      </c>
      <c r="D1107" s="112" t="s">
        <v>187</v>
      </c>
      <c r="E1107" s="112" t="s">
        <v>481</v>
      </c>
      <c r="F1107" s="113">
        <v>263</v>
      </c>
      <c r="G1107" s="114">
        <v>8261</v>
      </c>
      <c r="H1107" s="112" t="s">
        <v>120</v>
      </c>
      <c r="I1107" s="82">
        <f t="shared" si="53"/>
        <v>31.836339426219585</v>
      </c>
    </row>
    <row r="1108" spans="1:9" x14ac:dyDescent="0.25">
      <c r="A1108" t="str">
        <f t="shared" si="51"/>
        <v>H372008Q4</v>
      </c>
      <c r="B1108" t="str">
        <f t="shared" si="52"/>
        <v>2008Q4</v>
      </c>
      <c r="C1108" s="112" t="s">
        <v>75</v>
      </c>
      <c r="D1108" s="112" t="s">
        <v>187</v>
      </c>
      <c r="E1108" s="112" t="s">
        <v>464</v>
      </c>
      <c r="F1108" s="113">
        <v>321.68</v>
      </c>
      <c r="G1108" s="114">
        <v>8143</v>
      </c>
      <c r="H1108" s="112" t="s">
        <v>120</v>
      </c>
      <c r="I1108" s="82">
        <f t="shared" si="53"/>
        <v>39.503868353186789</v>
      </c>
    </row>
    <row r="1109" spans="1:9" x14ac:dyDescent="0.25">
      <c r="A1109" t="str">
        <f t="shared" si="51"/>
        <v>H372009Q1</v>
      </c>
      <c r="B1109" t="str">
        <f t="shared" si="52"/>
        <v>2009Q1</v>
      </c>
      <c r="C1109" s="112" t="s">
        <v>75</v>
      </c>
      <c r="D1109" s="112" t="s">
        <v>119</v>
      </c>
      <c r="E1109" s="112" t="s">
        <v>479</v>
      </c>
      <c r="F1109" s="113">
        <v>178.5</v>
      </c>
      <c r="G1109" s="114">
        <v>8902</v>
      </c>
      <c r="H1109" s="112" t="s">
        <v>106</v>
      </c>
      <c r="I1109" s="82">
        <f t="shared" si="53"/>
        <v>20.05167378117277</v>
      </c>
    </row>
    <row r="1110" spans="1:9" x14ac:dyDescent="0.25">
      <c r="A1110" t="str">
        <f t="shared" si="51"/>
        <v>H372009Q2</v>
      </c>
      <c r="B1110" t="str">
        <f t="shared" si="52"/>
        <v>2009Q2</v>
      </c>
      <c r="C1110" s="112" t="s">
        <v>75</v>
      </c>
      <c r="D1110" s="112" t="s">
        <v>119</v>
      </c>
      <c r="E1110" s="112" t="s">
        <v>480</v>
      </c>
      <c r="F1110" s="113">
        <v>95.52000000000001</v>
      </c>
      <c r="G1110" s="114">
        <v>8519</v>
      </c>
      <c r="H1110" s="112" t="s">
        <v>106</v>
      </c>
      <c r="I1110" s="82">
        <f t="shared" si="53"/>
        <v>11.212583636577063</v>
      </c>
    </row>
    <row r="1111" spans="1:9" x14ac:dyDescent="0.25">
      <c r="A1111" t="str">
        <f t="shared" si="51"/>
        <v>H372009Q3</v>
      </c>
      <c r="B1111" t="str">
        <f t="shared" si="52"/>
        <v>2009Q3</v>
      </c>
      <c r="C1111" s="112" t="s">
        <v>75</v>
      </c>
      <c r="D1111" s="112" t="s">
        <v>119</v>
      </c>
      <c r="E1111" s="112" t="s">
        <v>481</v>
      </c>
      <c r="F1111" s="113">
        <v>103.2</v>
      </c>
      <c r="G1111" s="114">
        <v>8249</v>
      </c>
      <c r="H1111" s="112" t="s">
        <v>120</v>
      </c>
      <c r="I1111" s="82">
        <f t="shared" si="53"/>
        <v>12.510607346345012</v>
      </c>
    </row>
    <row r="1112" spans="1:9" x14ac:dyDescent="0.25">
      <c r="A1112" t="str">
        <f t="shared" si="51"/>
        <v>H372009Q4</v>
      </c>
      <c r="B1112" t="str">
        <f t="shared" si="52"/>
        <v>2009Q4</v>
      </c>
      <c r="C1112" s="112" t="s">
        <v>75</v>
      </c>
      <c r="D1112" s="112" t="s">
        <v>119</v>
      </c>
      <c r="E1112" s="112" t="s">
        <v>464</v>
      </c>
      <c r="F1112" s="113">
        <v>294.32</v>
      </c>
      <c r="G1112" s="114">
        <v>8707</v>
      </c>
      <c r="H1112" s="112" t="s">
        <v>120</v>
      </c>
      <c r="I1112" s="82">
        <f t="shared" si="53"/>
        <v>33.802687492821867</v>
      </c>
    </row>
    <row r="1113" spans="1:9" x14ac:dyDescent="0.25">
      <c r="A1113" t="str">
        <f t="shared" si="51"/>
        <v>H382008Q1</v>
      </c>
      <c r="B1113" t="str">
        <f t="shared" si="52"/>
        <v>2008Q1</v>
      </c>
      <c r="C1113" s="112" t="s">
        <v>76</v>
      </c>
      <c r="D1113" s="112" t="s">
        <v>187</v>
      </c>
      <c r="E1113" s="112" t="s">
        <v>479</v>
      </c>
      <c r="F1113" s="113">
        <v>25</v>
      </c>
      <c r="G1113" s="114">
        <v>4896</v>
      </c>
      <c r="H1113" s="112" t="s">
        <v>120</v>
      </c>
      <c r="I1113" s="82">
        <f t="shared" si="53"/>
        <v>5.1062091503267979</v>
      </c>
    </row>
    <row r="1114" spans="1:9" x14ac:dyDescent="0.25">
      <c r="A1114" t="str">
        <f t="shared" si="51"/>
        <v>H382008Q2</v>
      </c>
      <c r="B1114" t="str">
        <f t="shared" si="52"/>
        <v>2008Q2</v>
      </c>
      <c r="C1114" s="112" t="s">
        <v>76</v>
      </c>
      <c r="D1114" s="112" t="s">
        <v>187</v>
      </c>
      <c r="E1114" s="112" t="s">
        <v>480</v>
      </c>
      <c r="F1114" s="113">
        <v>43</v>
      </c>
      <c r="G1114" s="114">
        <v>4694</v>
      </c>
      <c r="H1114" s="112" t="s">
        <v>120</v>
      </c>
      <c r="I1114" s="82">
        <f t="shared" si="53"/>
        <v>9.1606305922454183</v>
      </c>
    </row>
    <row r="1115" spans="1:9" x14ac:dyDescent="0.25">
      <c r="A1115" t="str">
        <f t="shared" si="51"/>
        <v>H382008Q3</v>
      </c>
      <c r="B1115" t="str">
        <f t="shared" si="52"/>
        <v>2008Q3</v>
      </c>
      <c r="C1115" s="112" t="s">
        <v>76</v>
      </c>
      <c r="D1115" s="112" t="s">
        <v>187</v>
      </c>
      <c r="E1115" s="112" t="s">
        <v>481</v>
      </c>
      <c r="F1115" s="113">
        <v>61</v>
      </c>
      <c r="G1115" s="114">
        <v>4822</v>
      </c>
      <c r="H1115" s="112" t="s">
        <v>120</v>
      </c>
      <c r="I1115" s="82">
        <f t="shared" si="53"/>
        <v>12.650352550808792</v>
      </c>
    </row>
    <row r="1116" spans="1:9" x14ac:dyDescent="0.25">
      <c r="A1116" t="str">
        <f t="shared" si="51"/>
        <v>H382008Q4</v>
      </c>
      <c r="B1116" t="str">
        <f t="shared" si="52"/>
        <v>2008Q4</v>
      </c>
      <c r="C1116" s="112" t="s">
        <v>76</v>
      </c>
      <c r="D1116" s="112" t="s">
        <v>187</v>
      </c>
      <c r="E1116" s="112" t="s">
        <v>464</v>
      </c>
      <c r="F1116" s="113">
        <v>53</v>
      </c>
      <c r="G1116" s="114">
        <v>4711</v>
      </c>
      <c r="H1116" s="112" t="s">
        <v>120</v>
      </c>
      <c r="I1116" s="82">
        <f t="shared" si="53"/>
        <v>11.250265336446613</v>
      </c>
    </row>
    <row r="1117" spans="1:9" x14ac:dyDescent="0.25">
      <c r="A1117" t="str">
        <f t="shared" si="51"/>
        <v>H382009Q1</v>
      </c>
      <c r="B1117" t="str">
        <f t="shared" si="52"/>
        <v>2009Q1</v>
      </c>
      <c r="C1117" s="112" t="s">
        <v>76</v>
      </c>
      <c r="D1117" s="112" t="s">
        <v>119</v>
      </c>
      <c r="E1117" s="112" t="s">
        <v>479</v>
      </c>
      <c r="F1117" s="113">
        <v>91</v>
      </c>
      <c r="G1117" s="114">
        <v>4753</v>
      </c>
      <c r="H1117" s="112" t="s">
        <v>106</v>
      </c>
      <c r="I1117" s="82">
        <f t="shared" si="53"/>
        <v>19.145802650957293</v>
      </c>
    </row>
    <row r="1118" spans="1:9" x14ac:dyDescent="0.25">
      <c r="A1118" t="str">
        <f t="shared" si="51"/>
        <v>H382009Q2</v>
      </c>
      <c r="B1118" t="str">
        <f t="shared" si="52"/>
        <v>2009Q2</v>
      </c>
      <c r="C1118" s="112" t="s">
        <v>76</v>
      </c>
      <c r="D1118" s="112" t="s">
        <v>119</v>
      </c>
      <c r="E1118" s="112" t="s">
        <v>480</v>
      </c>
      <c r="F1118" s="113">
        <v>68</v>
      </c>
      <c r="G1118" s="114">
        <v>4521</v>
      </c>
      <c r="H1118" s="112" t="s">
        <v>106</v>
      </c>
      <c r="I1118" s="82">
        <f t="shared" si="53"/>
        <v>15.040920150409201</v>
      </c>
    </row>
    <row r="1119" spans="1:9" x14ac:dyDescent="0.25">
      <c r="A1119" t="str">
        <f t="shared" si="51"/>
        <v>H392008Q1</v>
      </c>
      <c r="B1119" t="str">
        <f t="shared" si="52"/>
        <v>2008Q1</v>
      </c>
      <c r="C1119" s="112" t="s">
        <v>77</v>
      </c>
      <c r="D1119" s="112" t="s">
        <v>187</v>
      </c>
      <c r="E1119" s="112" t="s">
        <v>479</v>
      </c>
      <c r="F1119" s="113">
        <v>148</v>
      </c>
      <c r="G1119" s="114">
        <v>10882</v>
      </c>
      <c r="H1119" s="112" t="s">
        <v>120</v>
      </c>
      <c r="I1119" s="82">
        <f t="shared" si="53"/>
        <v>13.600441095386877</v>
      </c>
    </row>
    <row r="1120" spans="1:9" x14ac:dyDescent="0.25">
      <c r="A1120" t="str">
        <f t="shared" si="51"/>
        <v>H392008Q2</v>
      </c>
      <c r="B1120" t="str">
        <f t="shared" si="52"/>
        <v>2008Q2</v>
      </c>
      <c r="C1120" s="112" t="s">
        <v>77</v>
      </c>
      <c r="D1120" s="112" t="s">
        <v>187</v>
      </c>
      <c r="E1120" s="112" t="s">
        <v>480</v>
      </c>
      <c r="F1120" s="113">
        <v>308</v>
      </c>
      <c r="G1120" s="114">
        <v>10201</v>
      </c>
      <c r="H1120" s="112" t="s">
        <v>120</v>
      </c>
      <c r="I1120" s="82">
        <f t="shared" si="53"/>
        <v>30.193118321733163</v>
      </c>
    </row>
    <row r="1121" spans="1:9" x14ac:dyDescent="0.25">
      <c r="A1121" t="str">
        <f t="shared" si="51"/>
        <v>H392008Q3</v>
      </c>
      <c r="B1121" t="str">
        <f t="shared" si="52"/>
        <v>2008Q3</v>
      </c>
      <c r="C1121" s="112" t="s">
        <v>77</v>
      </c>
      <c r="D1121" s="112" t="s">
        <v>187</v>
      </c>
      <c r="E1121" s="112" t="s">
        <v>481</v>
      </c>
      <c r="F1121" s="113">
        <v>186</v>
      </c>
      <c r="G1121" s="114">
        <v>9415</v>
      </c>
      <c r="H1121" s="112" t="s">
        <v>120</v>
      </c>
      <c r="I1121" s="82">
        <f t="shared" si="53"/>
        <v>19.75570897503983</v>
      </c>
    </row>
    <row r="1122" spans="1:9" x14ac:dyDescent="0.25">
      <c r="A1122" t="str">
        <f t="shared" si="51"/>
        <v>H392008Q4</v>
      </c>
      <c r="B1122" t="str">
        <f t="shared" si="52"/>
        <v>2008Q4</v>
      </c>
      <c r="C1122" s="112" t="s">
        <v>77</v>
      </c>
      <c r="D1122" s="112" t="s">
        <v>187</v>
      </c>
      <c r="E1122" s="112" t="s">
        <v>464</v>
      </c>
      <c r="F1122" s="113">
        <v>170</v>
      </c>
      <c r="G1122" s="114">
        <v>9592</v>
      </c>
      <c r="H1122" s="112" t="s">
        <v>120</v>
      </c>
      <c r="I1122" s="82">
        <f t="shared" si="53"/>
        <v>17.723102585487904</v>
      </c>
    </row>
    <row r="1123" spans="1:9" x14ac:dyDescent="0.25">
      <c r="A1123" t="str">
        <f t="shared" si="51"/>
        <v>H392009Q1</v>
      </c>
      <c r="B1123" t="str">
        <f t="shared" si="52"/>
        <v>2009Q1</v>
      </c>
      <c r="C1123" s="112" t="s">
        <v>77</v>
      </c>
      <c r="D1123" s="112" t="s">
        <v>119</v>
      </c>
      <c r="E1123" s="112" t="s">
        <v>479</v>
      </c>
      <c r="F1123" s="113">
        <v>270</v>
      </c>
      <c r="G1123" s="114">
        <v>9871</v>
      </c>
      <c r="H1123" s="112" t="s">
        <v>106</v>
      </c>
      <c r="I1123" s="82">
        <f t="shared" si="53"/>
        <v>27.352851788066051</v>
      </c>
    </row>
    <row r="1124" spans="1:9" x14ac:dyDescent="0.25">
      <c r="A1124" t="str">
        <f t="shared" si="51"/>
        <v>H392009Q2</v>
      </c>
      <c r="B1124" t="str">
        <f t="shared" si="52"/>
        <v>2009Q2</v>
      </c>
      <c r="C1124" s="112" t="s">
        <v>77</v>
      </c>
      <c r="D1124" s="112" t="s">
        <v>119</v>
      </c>
      <c r="E1124" s="112" t="s">
        <v>480</v>
      </c>
      <c r="F1124" s="113">
        <v>153.86000000000001</v>
      </c>
      <c r="G1124" s="114">
        <v>9354</v>
      </c>
      <c r="H1124" s="112" t="s">
        <v>106</v>
      </c>
      <c r="I1124" s="82">
        <f t="shared" si="53"/>
        <v>16.448578148385717</v>
      </c>
    </row>
    <row r="1125" spans="1:9" x14ac:dyDescent="0.25">
      <c r="A1125" t="str">
        <f t="shared" si="51"/>
        <v>H392009Q3</v>
      </c>
      <c r="B1125" t="str">
        <f t="shared" si="52"/>
        <v>2009Q3</v>
      </c>
      <c r="C1125" s="112" t="s">
        <v>77</v>
      </c>
      <c r="D1125" s="112" t="s">
        <v>119</v>
      </c>
      <c r="E1125" s="112" t="s">
        <v>481</v>
      </c>
      <c r="F1125" s="113">
        <v>215.4</v>
      </c>
      <c r="G1125" s="114">
        <v>8501</v>
      </c>
      <c r="H1125" s="112" t="s">
        <v>120</v>
      </c>
      <c r="I1125" s="82">
        <f t="shared" si="53"/>
        <v>25.338195506411012</v>
      </c>
    </row>
    <row r="1126" spans="1:9" x14ac:dyDescent="0.25">
      <c r="A1126" t="str">
        <f t="shared" si="51"/>
        <v>H392009Q4</v>
      </c>
      <c r="B1126" t="str">
        <f t="shared" si="52"/>
        <v>2009Q4</v>
      </c>
      <c r="C1126" s="112" t="s">
        <v>77</v>
      </c>
      <c r="D1126" s="112" t="s">
        <v>119</v>
      </c>
      <c r="E1126" s="112" t="s">
        <v>464</v>
      </c>
      <c r="F1126" s="113">
        <v>302.5</v>
      </c>
      <c r="G1126" s="114">
        <v>8407</v>
      </c>
      <c r="H1126" s="112" t="s">
        <v>120</v>
      </c>
      <c r="I1126" s="82">
        <f t="shared" si="53"/>
        <v>35.981919828714169</v>
      </c>
    </row>
    <row r="1127" spans="1:9" x14ac:dyDescent="0.25">
      <c r="A1127" t="str">
        <f t="shared" si="51"/>
        <v>H392010Q1</v>
      </c>
      <c r="B1127" t="str">
        <f t="shared" si="52"/>
        <v>2010Q1</v>
      </c>
      <c r="C1127" s="112" t="s">
        <v>77</v>
      </c>
      <c r="D1127" s="112" t="s">
        <v>121</v>
      </c>
      <c r="E1127" s="112" t="s">
        <v>479</v>
      </c>
      <c r="F1127" s="113">
        <v>215</v>
      </c>
      <c r="G1127" s="114">
        <v>8952</v>
      </c>
      <c r="H1127" s="112" t="s">
        <v>106</v>
      </c>
      <c r="I1127" s="82">
        <f t="shared" si="53"/>
        <v>24.01697944593387</v>
      </c>
    </row>
    <row r="1128" spans="1:9" x14ac:dyDescent="0.25">
      <c r="A1128" t="str">
        <f t="shared" si="51"/>
        <v>H392010Q2</v>
      </c>
      <c r="B1128" t="str">
        <f t="shared" si="52"/>
        <v>2010Q2</v>
      </c>
      <c r="C1128" s="112" t="s">
        <v>77</v>
      </c>
      <c r="D1128" s="112" t="s">
        <v>121</v>
      </c>
      <c r="E1128" s="112" t="s">
        <v>480</v>
      </c>
      <c r="F1128" s="113">
        <v>135</v>
      </c>
      <c r="G1128" s="114">
        <v>8815</v>
      </c>
      <c r="H1128" s="112" t="s">
        <v>106</v>
      </c>
      <c r="I1128" s="82">
        <f t="shared" si="53"/>
        <v>15.314804310833805</v>
      </c>
    </row>
    <row r="1129" spans="1:9" x14ac:dyDescent="0.25">
      <c r="A1129" t="str">
        <f t="shared" si="51"/>
        <v>H392010Q3</v>
      </c>
      <c r="B1129" t="str">
        <f t="shared" si="52"/>
        <v>2010Q3</v>
      </c>
      <c r="C1129" s="112" t="s">
        <v>77</v>
      </c>
      <c r="D1129" s="112" t="s">
        <v>121</v>
      </c>
      <c r="E1129" s="112" t="s">
        <v>481</v>
      </c>
      <c r="F1129" s="113">
        <v>252</v>
      </c>
      <c r="G1129" s="114">
        <v>9682</v>
      </c>
      <c r="H1129" s="112" t="s">
        <v>106</v>
      </c>
      <c r="I1129" s="82">
        <f t="shared" si="53"/>
        <v>26.027680231357156</v>
      </c>
    </row>
    <row r="1130" spans="1:9" x14ac:dyDescent="0.25">
      <c r="A1130" t="str">
        <f t="shared" si="51"/>
        <v>H392010Q4</v>
      </c>
      <c r="B1130" t="str">
        <f t="shared" si="52"/>
        <v>2010Q4</v>
      </c>
      <c r="C1130" s="112" t="s">
        <v>77</v>
      </c>
      <c r="D1130" s="112" t="s">
        <v>121</v>
      </c>
      <c r="E1130" s="112" t="s">
        <v>464</v>
      </c>
      <c r="F1130" s="113">
        <v>140</v>
      </c>
      <c r="G1130" s="114">
        <v>7743</v>
      </c>
      <c r="H1130" s="112" t="s">
        <v>106</v>
      </c>
      <c r="I1130" s="82">
        <f t="shared" si="53"/>
        <v>18.080847216841018</v>
      </c>
    </row>
    <row r="1131" spans="1:9" x14ac:dyDescent="0.25">
      <c r="A1131" t="str">
        <f t="shared" si="51"/>
        <v>H392011Q1</v>
      </c>
      <c r="B1131" t="str">
        <f t="shared" si="52"/>
        <v>2011Q1</v>
      </c>
      <c r="C1131" s="112" t="s">
        <v>77</v>
      </c>
      <c r="D1131" s="112" t="s">
        <v>123</v>
      </c>
      <c r="E1131" s="112" t="s">
        <v>479</v>
      </c>
      <c r="F1131" s="113">
        <v>196</v>
      </c>
      <c r="G1131" s="114">
        <v>8246</v>
      </c>
      <c r="H1131" s="112" t="s">
        <v>106</v>
      </c>
      <c r="I1131" s="82">
        <f t="shared" si="53"/>
        <v>23.769100169779286</v>
      </c>
    </row>
    <row r="1132" spans="1:9" x14ac:dyDescent="0.25">
      <c r="A1132" t="str">
        <f t="shared" si="51"/>
        <v>H392011Q2</v>
      </c>
      <c r="B1132" t="str">
        <f t="shared" si="52"/>
        <v>2011Q2</v>
      </c>
      <c r="C1132" s="112" t="s">
        <v>77</v>
      </c>
      <c r="D1132" s="112" t="s">
        <v>123</v>
      </c>
      <c r="E1132" s="112" t="s">
        <v>480</v>
      </c>
      <c r="F1132" s="113">
        <v>199.5</v>
      </c>
      <c r="G1132" s="114">
        <v>8334</v>
      </c>
      <c r="H1132" s="112" t="s">
        <v>106</v>
      </c>
      <c r="I1132" s="82">
        <f t="shared" si="53"/>
        <v>23.938084953203745</v>
      </c>
    </row>
    <row r="1133" spans="1:9" x14ac:dyDescent="0.25">
      <c r="A1133" t="str">
        <f t="shared" si="51"/>
        <v>H392011Q3</v>
      </c>
      <c r="B1133" t="str">
        <f t="shared" si="52"/>
        <v>2011Q3</v>
      </c>
      <c r="C1133" s="112" t="s">
        <v>77</v>
      </c>
      <c r="D1133" s="112" t="s">
        <v>123</v>
      </c>
      <c r="E1133" s="112" t="s">
        <v>481</v>
      </c>
      <c r="F1133" s="113">
        <v>197</v>
      </c>
      <c r="G1133" s="114">
        <v>7796</v>
      </c>
      <c r="H1133" s="112" t="s">
        <v>106</v>
      </c>
      <c r="I1133" s="82">
        <f t="shared" si="53"/>
        <v>25.269368907131863</v>
      </c>
    </row>
    <row r="1134" spans="1:9" x14ac:dyDescent="0.25">
      <c r="A1134" t="str">
        <f t="shared" si="51"/>
        <v>H392011Q4</v>
      </c>
      <c r="B1134" t="str">
        <f t="shared" si="52"/>
        <v>2011Q4</v>
      </c>
      <c r="C1134" s="112" t="s">
        <v>77</v>
      </c>
      <c r="D1134" s="112" t="s">
        <v>123</v>
      </c>
      <c r="E1134" s="112" t="s">
        <v>464</v>
      </c>
      <c r="F1134" s="113">
        <v>167</v>
      </c>
      <c r="G1134" s="114">
        <v>8177</v>
      </c>
      <c r="H1134" s="112" t="s">
        <v>106</v>
      </c>
      <c r="I1134" s="82">
        <f t="shared" si="53"/>
        <v>20.423138070196895</v>
      </c>
    </row>
    <row r="1135" spans="1:9" x14ac:dyDescent="0.25">
      <c r="A1135" t="str">
        <f t="shared" ref="A1135:A1198" si="54">C1135&amp;D1135&amp;"Q"&amp;E1135</f>
        <v>H392012Q1</v>
      </c>
      <c r="B1135" t="str">
        <f t="shared" ref="B1135:B1198" si="55">D1135&amp;"Q"&amp;E1135</f>
        <v>2012Q1</v>
      </c>
      <c r="C1135" s="112" t="s">
        <v>77</v>
      </c>
      <c r="D1135" s="112" t="s">
        <v>124</v>
      </c>
      <c r="E1135" s="112" t="s">
        <v>479</v>
      </c>
      <c r="F1135" s="113">
        <v>306.5</v>
      </c>
      <c r="G1135" s="114">
        <v>8497</v>
      </c>
      <c r="H1135" s="112" t="s">
        <v>106</v>
      </c>
      <c r="I1135" s="82">
        <f t="shared" si="53"/>
        <v>36.071554666352831</v>
      </c>
    </row>
    <row r="1136" spans="1:9" x14ac:dyDescent="0.25">
      <c r="A1136" t="str">
        <f t="shared" si="54"/>
        <v>H392012Q2</v>
      </c>
      <c r="B1136" t="str">
        <f t="shared" si="55"/>
        <v>2012Q2</v>
      </c>
      <c r="C1136" s="112" t="s">
        <v>77</v>
      </c>
      <c r="D1136" s="112" t="s">
        <v>124</v>
      </c>
      <c r="E1136" s="112" t="s">
        <v>480</v>
      </c>
      <c r="F1136" s="113">
        <v>185</v>
      </c>
      <c r="G1136" s="114">
        <v>7845</v>
      </c>
      <c r="H1136" s="112" t="s">
        <v>106</v>
      </c>
      <c r="I1136" s="82">
        <f t="shared" si="53"/>
        <v>23.581899298916507</v>
      </c>
    </row>
    <row r="1137" spans="1:9" x14ac:dyDescent="0.25">
      <c r="A1137" t="str">
        <f t="shared" si="54"/>
        <v>H392012Q3</v>
      </c>
      <c r="B1137" t="str">
        <f t="shared" si="55"/>
        <v>2012Q3</v>
      </c>
      <c r="C1137" s="112" t="s">
        <v>77</v>
      </c>
      <c r="D1137" s="112" t="s">
        <v>124</v>
      </c>
      <c r="E1137" s="112" t="s">
        <v>481</v>
      </c>
      <c r="F1137" s="113">
        <v>200</v>
      </c>
      <c r="G1137" s="114">
        <v>7623</v>
      </c>
      <c r="H1137" s="112" t="s">
        <v>106</v>
      </c>
      <c r="I1137" s="82">
        <f t="shared" si="53"/>
        <v>26.236389872753509</v>
      </c>
    </row>
    <row r="1138" spans="1:9" x14ac:dyDescent="0.25">
      <c r="A1138" t="str">
        <f t="shared" si="54"/>
        <v>H392012Q4</v>
      </c>
      <c r="B1138" t="str">
        <f t="shared" si="55"/>
        <v>2012Q4</v>
      </c>
      <c r="C1138" s="112" t="s">
        <v>77</v>
      </c>
      <c r="D1138" s="112" t="s">
        <v>124</v>
      </c>
      <c r="E1138" s="112" t="s">
        <v>464</v>
      </c>
      <c r="F1138" s="113">
        <v>261</v>
      </c>
      <c r="G1138" s="114">
        <v>6619</v>
      </c>
      <c r="H1138" s="112" t="s">
        <v>106</v>
      </c>
      <c r="I1138" s="82">
        <f t="shared" si="53"/>
        <v>39.431938359268777</v>
      </c>
    </row>
    <row r="1139" spans="1:9" x14ac:dyDescent="0.25">
      <c r="A1139" t="str">
        <f t="shared" si="54"/>
        <v>H392013Q1</v>
      </c>
      <c r="B1139" t="str">
        <f t="shared" si="55"/>
        <v>2013Q1</v>
      </c>
      <c r="C1139" s="112" t="s">
        <v>77</v>
      </c>
      <c r="D1139" s="112" t="s">
        <v>125</v>
      </c>
      <c r="E1139" s="112" t="s">
        <v>479</v>
      </c>
      <c r="F1139" s="113">
        <v>220</v>
      </c>
      <c r="G1139" s="114">
        <v>7831</v>
      </c>
      <c r="H1139" s="112" t="s">
        <v>106</v>
      </c>
      <c r="I1139" s="82">
        <f t="shared" si="53"/>
        <v>28.093474652024007</v>
      </c>
    </row>
    <row r="1140" spans="1:9" x14ac:dyDescent="0.25">
      <c r="A1140" t="str">
        <f t="shared" si="54"/>
        <v>H392013Q2</v>
      </c>
      <c r="B1140" t="str">
        <f t="shared" si="55"/>
        <v>2013Q2</v>
      </c>
      <c r="C1140" s="112" t="s">
        <v>77</v>
      </c>
      <c r="D1140" s="112" t="s">
        <v>125</v>
      </c>
      <c r="E1140" s="112" t="s">
        <v>480</v>
      </c>
      <c r="F1140" s="113">
        <v>217.5</v>
      </c>
      <c r="G1140" s="114">
        <v>7474</v>
      </c>
      <c r="H1140" s="112" t="s">
        <v>106</v>
      </c>
      <c r="I1140" s="82">
        <f t="shared" si="53"/>
        <v>29.100883061279102</v>
      </c>
    </row>
    <row r="1141" spans="1:9" x14ac:dyDescent="0.25">
      <c r="A1141" t="str">
        <f t="shared" si="54"/>
        <v>H392013Q3</v>
      </c>
      <c r="B1141" t="str">
        <f t="shared" si="55"/>
        <v>2013Q3</v>
      </c>
      <c r="C1141" s="112" t="s">
        <v>77</v>
      </c>
      <c r="D1141" s="112" t="s">
        <v>125</v>
      </c>
      <c r="E1141" s="112" t="s">
        <v>481</v>
      </c>
      <c r="F1141" s="113">
        <v>250</v>
      </c>
      <c r="G1141" s="114">
        <v>7145</v>
      </c>
      <c r="H1141" s="112" t="s">
        <v>106</v>
      </c>
      <c r="I1141" s="82">
        <f t="shared" si="53"/>
        <v>34.989503149055281</v>
      </c>
    </row>
    <row r="1142" spans="1:9" x14ac:dyDescent="0.25">
      <c r="A1142" t="str">
        <f t="shared" si="54"/>
        <v>H392013Q4</v>
      </c>
      <c r="B1142" t="str">
        <f t="shared" si="55"/>
        <v>2013Q4</v>
      </c>
      <c r="C1142" s="112" t="s">
        <v>77</v>
      </c>
      <c r="D1142" s="112" t="s">
        <v>125</v>
      </c>
      <c r="E1142" s="112" t="s">
        <v>464</v>
      </c>
      <c r="F1142" s="113">
        <v>257</v>
      </c>
      <c r="G1142" s="114">
        <v>7522</v>
      </c>
      <c r="H1142" s="112" t="s">
        <v>106</v>
      </c>
      <c r="I1142" s="82">
        <f t="shared" si="53"/>
        <v>34.166445094389793</v>
      </c>
    </row>
    <row r="1143" spans="1:9" x14ac:dyDescent="0.25">
      <c r="A1143" t="str">
        <f t="shared" si="54"/>
        <v>H392014Q1</v>
      </c>
      <c r="B1143" t="str">
        <f t="shared" si="55"/>
        <v>2014Q1</v>
      </c>
      <c r="C1143" s="112" t="s">
        <v>77</v>
      </c>
      <c r="D1143" s="112" t="s">
        <v>126</v>
      </c>
      <c r="E1143" s="112" t="s">
        <v>479</v>
      </c>
      <c r="F1143" s="113">
        <v>234</v>
      </c>
      <c r="G1143" s="114">
        <v>8267</v>
      </c>
      <c r="H1143" s="112" t="s">
        <v>106</v>
      </c>
      <c r="I1143" s="82">
        <f t="shared" si="53"/>
        <v>28.305310269747185</v>
      </c>
    </row>
    <row r="1144" spans="1:9" x14ac:dyDescent="0.25">
      <c r="A1144" t="str">
        <f t="shared" si="54"/>
        <v>H392014Q2</v>
      </c>
      <c r="B1144" t="str">
        <f t="shared" si="55"/>
        <v>2014Q2</v>
      </c>
      <c r="C1144" s="112" t="s">
        <v>77</v>
      </c>
      <c r="D1144" s="112" t="s">
        <v>126</v>
      </c>
      <c r="E1144" s="112" t="s">
        <v>480</v>
      </c>
      <c r="F1144" s="113">
        <v>243</v>
      </c>
      <c r="G1144" s="114">
        <v>7987</v>
      </c>
      <c r="H1144" s="112" t="s">
        <v>106</v>
      </c>
      <c r="I1144" s="82">
        <f t="shared" si="53"/>
        <v>30.424439714536121</v>
      </c>
    </row>
    <row r="1145" spans="1:9" x14ac:dyDescent="0.25">
      <c r="A1145" t="str">
        <f t="shared" si="54"/>
        <v>H392014Q3</v>
      </c>
      <c r="B1145" t="str">
        <f t="shared" si="55"/>
        <v>2014Q3</v>
      </c>
      <c r="C1145" s="112" t="s">
        <v>77</v>
      </c>
      <c r="D1145" s="112" t="s">
        <v>126</v>
      </c>
      <c r="E1145" s="112" t="s">
        <v>481</v>
      </c>
      <c r="F1145" s="113">
        <v>270</v>
      </c>
      <c r="G1145" s="114">
        <v>7262</v>
      </c>
      <c r="H1145" s="112" t="s">
        <v>106</v>
      </c>
      <c r="I1145" s="82">
        <f t="shared" si="53"/>
        <v>37.179840264389973</v>
      </c>
    </row>
    <row r="1146" spans="1:9" x14ac:dyDescent="0.25">
      <c r="A1146" t="str">
        <f t="shared" si="54"/>
        <v>H392014Q4</v>
      </c>
      <c r="B1146" t="str">
        <f t="shared" si="55"/>
        <v>2014Q4</v>
      </c>
      <c r="C1146" s="112" t="s">
        <v>77</v>
      </c>
      <c r="D1146" s="112" t="s">
        <v>126</v>
      </c>
      <c r="E1146" s="112" t="s">
        <v>464</v>
      </c>
      <c r="F1146" s="113">
        <v>114</v>
      </c>
      <c r="G1146" s="114">
        <v>7655</v>
      </c>
      <c r="H1146" s="112" t="s">
        <v>106</v>
      </c>
      <c r="I1146" s="82">
        <f t="shared" si="53"/>
        <v>14.892227302416721</v>
      </c>
    </row>
    <row r="1147" spans="1:9" x14ac:dyDescent="0.25">
      <c r="A1147" t="str">
        <f t="shared" si="54"/>
        <v>H392015Q1</v>
      </c>
      <c r="B1147" t="str">
        <f t="shared" si="55"/>
        <v>2015Q1</v>
      </c>
      <c r="C1147" s="112" t="s">
        <v>77</v>
      </c>
      <c r="D1147" s="112" t="s">
        <v>127</v>
      </c>
      <c r="E1147" s="112" t="s">
        <v>479</v>
      </c>
      <c r="F1147" s="113">
        <v>268</v>
      </c>
      <c r="G1147" s="114">
        <v>8274</v>
      </c>
      <c r="H1147" s="112" t="s">
        <v>106</v>
      </c>
      <c r="I1147" s="82">
        <f t="shared" si="53"/>
        <v>32.390621223108532</v>
      </c>
    </row>
    <row r="1148" spans="1:9" x14ac:dyDescent="0.25">
      <c r="A1148" t="str">
        <f t="shared" si="54"/>
        <v>H392015Q2</v>
      </c>
      <c r="B1148" t="str">
        <f t="shared" si="55"/>
        <v>2015Q2</v>
      </c>
      <c r="C1148" s="112" t="s">
        <v>77</v>
      </c>
      <c r="D1148" s="112" t="s">
        <v>127</v>
      </c>
      <c r="E1148" s="112" t="s">
        <v>480</v>
      </c>
      <c r="F1148" s="113">
        <v>270</v>
      </c>
      <c r="G1148" s="114">
        <v>7963</v>
      </c>
      <c r="H1148" s="112" t="s">
        <v>106</v>
      </c>
      <c r="I1148" s="82">
        <f t="shared" si="53"/>
        <v>33.906819038050983</v>
      </c>
    </row>
    <row r="1149" spans="1:9" x14ac:dyDescent="0.25">
      <c r="A1149" t="str">
        <f t="shared" si="54"/>
        <v>H392015Q3</v>
      </c>
      <c r="B1149" t="str">
        <f t="shared" si="55"/>
        <v>2015Q3</v>
      </c>
      <c r="C1149" s="112" t="s">
        <v>77</v>
      </c>
      <c r="D1149" s="112" t="s">
        <v>127</v>
      </c>
      <c r="E1149" s="112" t="s">
        <v>481</v>
      </c>
      <c r="F1149" s="113">
        <v>264.5</v>
      </c>
      <c r="G1149" s="114">
        <v>7509</v>
      </c>
      <c r="H1149" s="112" t="s">
        <v>106</v>
      </c>
      <c r="I1149" s="82">
        <f t="shared" si="53"/>
        <v>35.224397389798909</v>
      </c>
    </row>
    <row r="1150" spans="1:9" x14ac:dyDescent="0.25">
      <c r="A1150" t="str">
        <f t="shared" si="54"/>
        <v>H392015Q4</v>
      </c>
      <c r="B1150" t="str">
        <f t="shared" si="55"/>
        <v>2015Q4</v>
      </c>
      <c r="C1150" s="112" t="s">
        <v>77</v>
      </c>
      <c r="D1150" s="112" t="s">
        <v>127</v>
      </c>
      <c r="E1150" s="112" t="s">
        <v>464</v>
      </c>
      <c r="F1150" s="113">
        <v>237</v>
      </c>
      <c r="G1150" s="114">
        <v>7952</v>
      </c>
      <c r="H1150" s="112" t="s">
        <v>106</v>
      </c>
      <c r="I1150" s="82">
        <f t="shared" si="53"/>
        <v>29.803822937625757</v>
      </c>
    </row>
    <row r="1151" spans="1:9" x14ac:dyDescent="0.25">
      <c r="A1151" t="str">
        <f t="shared" si="54"/>
        <v>H392016Q1</v>
      </c>
      <c r="B1151" t="str">
        <f t="shared" si="55"/>
        <v>2016Q1</v>
      </c>
      <c r="C1151" s="112" t="s">
        <v>77</v>
      </c>
      <c r="D1151" s="112" t="s">
        <v>428</v>
      </c>
      <c r="E1151" s="112" t="s">
        <v>479</v>
      </c>
      <c r="F1151" s="113">
        <v>271</v>
      </c>
      <c r="G1151" s="114">
        <v>8350</v>
      </c>
      <c r="H1151" s="112" t="s">
        <v>106</v>
      </c>
      <c r="I1151" s="82">
        <f t="shared" si="53"/>
        <v>32.455089820359277</v>
      </c>
    </row>
    <row r="1152" spans="1:9" x14ac:dyDescent="0.25">
      <c r="A1152" t="str">
        <f t="shared" si="54"/>
        <v>H392016Q2</v>
      </c>
      <c r="B1152" t="str">
        <f t="shared" si="55"/>
        <v>2016Q2</v>
      </c>
      <c r="C1152" s="112" t="s">
        <v>77</v>
      </c>
      <c r="D1152" s="112" t="s">
        <v>428</v>
      </c>
      <c r="E1152" s="112" t="s">
        <v>480</v>
      </c>
      <c r="F1152" s="113">
        <v>160</v>
      </c>
      <c r="G1152" s="114">
        <v>8187</v>
      </c>
      <c r="H1152" s="112" t="s">
        <v>106</v>
      </c>
      <c r="I1152" s="82">
        <f t="shared" si="53"/>
        <v>19.543178209356299</v>
      </c>
    </row>
    <row r="1153" spans="1:9" x14ac:dyDescent="0.25">
      <c r="A1153" t="str">
        <f t="shared" si="54"/>
        <v>H392016Q3</v>
      </c>
      <c r="B1153" t="str">
        <f t="shared" si="55"/>
        <v>2016Q3</v>
      </c>
      <c r="C1153" s="112" t="s">
        <v>77</v>
      </c>
      <c r="D1153" s="112" t="s">
        <v>428</v>
      </c>
      <c r="E1153" s="112" t="s">
        <v>481</v>
      </c>
      <c r="F1153" s="113">
        <v>234</v>
      </c>
      <c r="G1153" s="114">
        <v>7431</v>
      </c>
      <c r="H1153" s="112" t="s">
        <v>106</v>
      </c>
      <c r="I1153" s="82">
        <f t="shared" si="53"/>
        <v>31.489705288655635</v>
      </c>
    </row>
    <row r="1154" spans="1:9" x14ac:dyDescent="0.25">
      <c r="A1154" t="str">
        <f t="shared" si="54"/>
        <v>H392016Q4</v>
      </c>
      <c r="B1154" t="str">
        <f t="shared" si="55"/>
        <v>2016Q4</v>
      </c>
      <c r="C1154" s="112" t="s">
        <v>77</v>
      </c>
      <c r="D1154" s="112" t="s">
        <v>428</v>
      </c>
      <c r="E1154" s="112" t="s">
        <v>464</v>
      </c>
      <c r="F1154" s="113">
        <v>198</v>
      </c>
      <c r="G1154" s="114">
        <v>7679</v>
      </c>
      <c r="H1154" s="112" t="s">
        <v>106</v>
      </c>
      <c r="I1154" s="82">
        <f t="shared" si="53"/>
        <v>25.784607370751399</v>
      </c>
    </row>
    <row r="1155" spans="1:9" x14ac:dyDescent="0.25">
      <c r="A1155" t="str">
        <f t="shared" si="54"/>
        <v>H392017Q1</v>
      </c>
      <c r="B1155" t="str">
        <f t="shared" si="55"/>
        <v>2017Q1</v>
      </c>
      <c r="C1155" s="112" t="s">
        <v>77</v>
      </c>
      <c r="D1155" s="112" t="s">
        <v>447</v>
      </c>
      <c r="E1155" s="112" t="s">
        <v>479</v>
      </c>
      <c r="F1155" s="113">
        <v>251</v>
      </c>
      <c r="G1155" s="114">
        <v>8385</v>
      </c>
      <c r="H1155" s="112" t="s">
        <v>106</v>
      </c>
      <c r="I1155" s="82">
        <f t="shared" ref="I1155:I1218" si="56">F1155/G1155*1000</f>
        <v>29.934406678592723</v>
      </c>
    </row>
    <row r="1156" spans="1:9" x14ac:dyDescent="0.25">
      <c r="A1156" t="str">
        <f t="shared" si="54"/>
        <v>H392017Q2</v>
      </c>
      <c r="B1156" t="str">
        <f t="shared" si="55"/>
        <v>2017Q2</v>
      </c>
      <c r="C1156" s="112" t="s">
        <v>77</v>
      </c>
      <c r="D1156" s="112" t="s">
        <v>447</v>
      </c>
      <c r="E1156" s="112" t="s">
        <v>480</v>
      </c>
      <c r="F1156" s="113">
        <v>134</v>
      </c>
      <c r="G1156" s="114">
        <v>7833</v>
      </c>
      <c r="H1156" s="112" t="s">
        <v>106</v>
      </c>
      <c r="I1156" s="82">
        <f t="shared" si="56"/>
        <v>17.107110940891104</v>
      </c>
    </row>
    <row r="1157" spans="1:9" x14ac:dyDescent="0.25">
      <c r="A1157" t="str">
        <f t="shared" si="54"/>
        <v>H392017Q3</v>
      </c>
      <c r="B1157" t="str">
        <f t="shared" si="55"/>
        <v>2017Q3</v>
      </c>
      <c r="C1157" s="112" t="s">
        <v>77</v>
      </c>
      <c r="D1157" s="112" t="s">
        <v>447</v>
      </c>
      <c r="E1157" s="112" t="s">
        <v>481</v>
      </c>
      <c r="F1157" s="113">
        <v>269</v>
      </c>
      <c r="G1157" s="114">
        <v>8272</v>
      </c>
      <c r="H1157" s="112" t="s">
        <v>106</v>
      </c>
      <c r="I1157" s="82">
        <f t="shared" si="56"/>
        <v>32.51934235976789</v>
      </c>
    </row>
    <row r="1158" spans="1:9" x14ac:dyDescent="0.25">
      <c r="A1158" t="str">
        <f t="shared" si="54"/>
        <v>H392017Q4</v>
      </c>
      <c r="B1158" t="str">
        <f t="shared" si="55"/>
        <v>2017Q4</v>
      </c>
      <c r="C1158" s="112" t="s">
        <v>77</v>
      </c>
      <c r="D1158" s="112" t="s">
        <v>447</v>
      </c>
      <c r="E1158" s="112" t="s">
        <v>464</v>
      </c>
      <c r="F1158" s="113">
        <v>188</v>
      </c>
      <c r="G1158" s="114">
        <v>8208</v>
      </c>
      <c r="H1158" s="112" t="s">
        <v>106</v>
      </c>
      <c r="I1158" s="82">
        <f t="shared" si="56"/>
        <v>22.904483430799218</v>
      </c>
    </row>
    <row r="1159" spans="1:9" x14ac:dyDescent="0.25">
      <c r="A1159" t="str">
        <f t="shared" si="54"/>
        <v>H392018Q1</v>
      </c>
      <c r="B1159" t="str">
        <f t="shared" si="55"/>
        <v>2018Q1</v>
      </c>
      <c r="C1159" s="112" t="s">
        <v>77</v>
      </c>
      <c r="D1159" s="112" t="s">
        <v>456</v>
      </c>
      <c r="E1159" s="112" t="s">
        <v>479</v>
      </c>
      <c r="F1159" s="113">
        <v>135</v>
      </c>
      <c r="G1159" s="114">
        <v>9460</v>
      </c>
      <c r="H1159" s="112" t="s">
        <v>106</v>
      </c>
      <c r="I1159" s="82">
        <f t="shared" si="56"/>
        <v>14.27061310782241</v>
      </c>
    </row>
    <row r="1160" spans="1:9" x14ac:dyDescent="0.25">
      <c r="A1160" t="str">
        <f t="shared" si="54"/>
        <v>H392018Q2</v>
      </c>
      <c r="B1160" t="str">
        <f t="shared" si="55"/>
        <v>2018Q2</v>
      </c>
      <c r="C1160" s="112" t="s">
        <v>77</v>
      </c>
      <c r="D1160" s="112" t="s">
        <v>456</v>
      </c>
      <c r="E1160" s="112" t="s">
        <v>480</v>
      </c>
      <c r="F1160" s="113">
        <v>111</v>
      </c>
      <c r="G1160" s="114">
        <v>8391</v>
      </c>
      <c r="H1160" s="112" t="s">
        <v>106</v>
      </c>
      <c r="I1160" s="82">
        <f t="shared" si="56"/>
        <v>13.228459063282088</v>
      </c>
    </row>
    <row r="1161" spans="1:9" x14ac:dyDescent="0.25">
      <c r="A1161" t="str">
        <f t="shared" si="54"/>
        <v>H392018Q3</v>
      </c>
      <c r="B1161" t="str">
        <f t="shared" si="55"/>
        <v>2018Q3</v>
      </c>
      <c r="C1161" s="112" t="s">
        <v>77</v>
      </c>
      <c r="D1161" s="112" t="s">
        <v>456</v>
      </c>
      <c r="E1161" s="112" t="s">
        <v>481</v>
      </c>
      <c r="F1161" s="113">
        <v>99.5</v>
      </c>
      <c r="G1161" s="114">
        <v>7658</v>
      </c>
      <c r="H1161" s="112" t="s">
        <v>106</v>
      </c>
      <c r="I1161" s="82">
        <f t="shared" si="56"/>
        <v>12.992948550535386</v>
      </c>
    </row>
    <row r="1162" spans="1:9" x14ac:dyDescent="0.25">
      <c r="A1162" t="str">
        <f t="shared" si="54"/>
        <v>H392018Q4</v>
      </c>
      <c r="B1162" t="str">
        <f t="shared" si="55"/>
        <v>2018Q4</v>
      </c>
      <c r="C1162" s="112" t="s">
        <v>77</v>
      </c>
      <c r="D1162" s="112" t="s">
        <v>456</v>
      </c>
      <c r="E1162" s="112" t="s">
        <v>464</v>
      </c>
      <c r="F1162" s="113">
        <v>87.6</v>
      </c>
      <c r="G1162" s="114">
        <v>7892</v>
      </c>
      <c r="H1162" s="112" t="s">
        <v>106</v>
      </c>
      <c r="I1162" s="82">
        <f t="shared" si="56"/>
        <v>11.099847947288392</v>
      </c>
    </row>
    <row r="1163" spans="1:9" x14ac:dyDescent="0.25">
      <c r="A1163" t="str">
        <f t="shared" si="54"/>
        <v>H392019Q1</v>
      </c>
      <c r="B1163" t="str">
        <f t="shared" si="55"/>
        <v>2019Q1</v>
      </c>
      <c r="C1163" s="112" t="s">
        <v>77</v>
      </c>
      <c r="D1163" s="112" t="s">
        <v>478</v>
      </c>
      <c r="E1163" s="112" t="s">
        <v>479</v>
      </c>
      <c r="F1163" s="113">
        <v>105</v>
      </c>
      <c r="G1163" s="114">
        <v>7644</v>
      </c>
      <c r="H1163" s="112" t="s">
        <v>106</v>
      </c>
      <c r="I1163" s="82">
        <f t="shared" si="56"/>
        <v>13.736263736263735</v>
      </c>
    </row>
    <row r="1164" spans="1:9" x14ac:dyDescent="0.25">
      <c r="A1164" t="str">
        <f t="shared" si="54"/>
        <v>H392019Q2</v>
      </c>
      <c r="B1164" t="str">
        <f t="shared" si="55"/>
        <v>2019Q2</v>
      </c>
      <c r="C1164" s="112" t="s">
        <v>77</v>
      </c>
      <c r="D1164" s="112" t="s">
        <v>478</v>
      </c>
      <c r="E1164" s="112" t="s">
        <v>480</v>
      </c>
      <c r="F1164" s="113">
        <v>88.3</v>
      </c>
      <c r="G1164" s="114">
        <v>8043</v>
      </c>
      <c r="H1164" s="112" t="s">
        <v>106</v>
      </c>
      <c r="I1164" s="82">
        <f t="shared" si="56"/>
        <v>10.978490612955364</v>
      </c>
    </row>
    <row r="1165" spans="1:9" x14ac:dyDescent="0.25">
      <c r="A1165" t="str">
        <f t="shared" si="54"/>
        <v>H402008Q1</v>
      </c>
      <c r="B1165" t="str">
        <f t="shared" si="55"/>
        <v>2008Q1</v>
      </c>
      <c r="C1165" s="112" t="s">
        <v>79</v>
      </c>
      <c r="D1165" s="112" t="s">
        <v>187</v>
      </c>
      <c r="E1165" s="112" t="s">
        <v>479</v>
      </c>
      <c r="F1165" s="113">
        <v>330</v>
      </c>
      <c r="G1165" s="114">
        <v>26043</v>
      </c>
      <c r="H1165" s="112" t="s">
        <v>120</v>
      </c>
      <c r="I1165" s="82">
        <f t="shared" si="56"/>
        <v>12.671351226817187</v>
      </c>
    </row>
    <row r="1166" spans="1:9" x14ac:dyDescent="0.25">
      <c r="A1166" t="str">
        <f t="shared" si="54"/>
        <v>H402008Q2</v>
      </c>
      <c r="B1166" t="str">
        <f t="shared" si="55"/>
        <v>2008Q2</v>
      </c>
      <c r="C1166" s="112" t="s">
        <v>79</v>
      </c>
      <c r="D1166" s="112" t="s">
        <v>187</v>
      </c>
      <c r="E1166" s="112" t="s">
        <v>480</v>
      </c>
      <c r="F1166" s="113">
        <v>341</v>
      </c>
      <c r="G1166" s="114">
        <v>25395</v>
      </c>
      <c r="H1166" s="112" t="s">
        <v>120</v>
      </c>
      <c r="I1166" s="82">
        <f t="shared" si="56"/>
        <v>13.427840126009057</v>
      </c>
    </row>
    <row r="1167" spans="1:9" x14ac:dyDescent="0.25">
      <c r="A1167" t="str">
        <f t="shared" si="54"/>
        <v>H402008Q3</v>
      </c>
      <c r="B1167" t="str">
        <f t="shared" si="55"/>
        <v>2008Q3</v>
      </c>
      <c r="C1167" s="112" t="s">
        <v>79</v>
      </c>
      <c r="D1167" s="112" t="s">
        <v>187</v>
      </c>
      <c r="E1167" s="112" t="s">
        <v>481</v>
      </c>
      <c r="F1167" s="113">
        <v>247</v>
      </c>
      <c r="G1167" s="114">
        <v>23350</v>
      </c>
      <c r="H1167" s="112" t="s">
        <v>120</v>
      </c>
      <c r="I1167" s="82">
        <f t="shared" si="56"/>
        <v>10.578158458244111</v>
      </c>
    </row>
    <row r="1168" spans="1:9" x14ac:dyDescent="0.25">
      <c r="A1168" t="str">
        <f t="shared" si="54"/>
        <v>H402008Q4</v>
      </c>
      <c r="B1168" t="str">
        <f t="shared" si="55"/>
        <v>2008Q4</v>
      </c>
      <c r="C1168" s="112" t="s">
        <v>79</v>
      </c>
      <c r="D1168" s="112" t="s">
        <v>187</v>
      </c>
      <c r="E1168" s="112" t="s">
        <v>464</v>
      </c>
      <c r="F1168" s="113">
        <v>450</v>
      </c>
      <c r="G1168" s="114">
        <v>23570</v>
      </c>
      <c r="H1168" s="112" t="s">
        <v>120</v>
      </c>
      <c r="I1168" s="82">
        <f t="shared" si="56"/>
        <v>19.092066185829445</v>
      </c>
    </row>
    <row r="1169" spans="1:9" x14ac:dyDescent="0.25">
      <c r="A1169" t="str">
        <f t="shared" si="54"/>
        <v>H402009Q1</v>
      </c>
      <c r="B1169" t="str">
        <f t="shared" si="55"/>
        <v>2009Q1</v>
      </c>
      <c r="C1169" s="112" t="s">
        <v>79</v>
      </c>
      <c r="D1169" s="112" t="s">
        <v>119</v>
      </c>
      <c r="E1169" s="112" t="s">
        <v>479</v>
      </c>
      <c r="F1169" s="113">
        <v>300</v>
      </c>
      <c r="G1169" s="114">
        <v>24935</v>
      </c>
      <c r="H1169" s="112" t="s">
        <v>106</v>
      </c>
      <c r="I1169" s="82">
        <f t="shared" si="56"/>
        <v>12.0312813314618</v>
      </c>
    </row>
    <row r="1170" spans="1:9" x14ac:dyDescent="0.25">
      <c r="A1170" t="str">
        <f t="shared" si="54"/>
        <v>H402009Q2</v>
      </c>
      <c r="B1170" t="str">
        <f t="shared" si="55"/>
        <v>2009Q2</v>
      </c>
      <c r="C1170" s="112" t="s">
        <v>79</v>
      </c>
      <c r="D1170" s="112" t="s">
        <v>119</v>
      </c>
      <c r="E1170" s="112" t="s">
        <v>480</v>
      </c>
      <c r="F1170" s="113">
        <v>284</v>
      </c>
      <c r="G1170" s="114">
        <v>24158</v>
      </c>
      <c r="H1170" s="112" t="s">
        <v>106</v>
      </c>
      <c r="I1170" s="82">
        <f t="shared" si="56"/>
        <v>11.755940061263349</v>
      </c>
    </row>
    <row r="1171" spans="1:9" x14ac:dyDescent="0.25">
      <c r="A1171" t="str">
        <f t="shared" si="54"/>
        <v>H402009Q3</v>
      </c>
      <c r="B1171" t="str">
        <f t="shared" si="55"/>
        <v>2009Q3</v>
      </c>
      <c r="C1171" s="112" t="s">
        <v>79</v>
      </c>
      <c r="D1171" s="112" t="s">
        <v>119</v>
      </c>
      <c r="E1171" s="112" t="s">
        <v>481</v>
      </c>
      <c r="F1171" s="113">
        <v>389</v>
      </c>
      <c r="G1171" s="114">
        <v>23774</v>
      </c>
      <c r="H1171" s="112" t="s">
        <v>120</v>
      </c>
      <c r="I1171" s="82">
        <f t="shared" si="56"/>
        <v>16.362412719777907</v>
      </c>
    </row>
    <row r="1172" spans="1:9" x14ac:dyDescent="0.25">
      <c r="A1172" t="str">
        <f t="shared" si="54"/>
        <v>H402009Q4</v>
      </c>
      <c r="B1172" t="str">
        <f t="shared" si="55"/>
        <v>2009Q4</v>
      </c>
      <c r="C1172" s="112" t="s">
        <v>79</v>
      </c>
      <c r="D1172" s="112" t="s">
        <v>119</v>
      </c>
      <c r="E1172" s="112" t="s">
        <v>464</v>
      </c>
      <c r="F1172" s="113">
        <v>363</v>
      </c>
      <c r="G1172" s="114">
        <v>23762</v>
      </c>
      <c r="H1172" s="112" t="s">
        <v>120</v>
      </c>
      <c r="I1172" s="82">
        <f t="shared" si="56"/>
        <v>15.276491877788064</v>
      </c>
    </row>
    <row r="1173" spans="1:9" x14ac:dyDescent="0.25">
      <c r="A1173" t="str">
        <f t="shared" si="54"/>
        <v>H402010Q1</v>
      </c>
      <c r="B1173" t="str">
        <f t="shared" si="55"/>
        <v>2010Q1</v>
      </c>
      <c r="C1173" s="112" t="s">
        <v>79</v>
      </c>
      <c r="D1173" s="112" t="s">
        <v>121</v>
      </c>
      <c r="E1173" s="112" t="s">
        <v>479</v>
      </c>
      <c r="F1173" s="113">
        <v>236</v>
      </c>
      <c r="G1173" s="114">
        <v>24595</v>
      </c>
      <c r="H1173" s="112" t="s">
        <v>106</v>
      </c>
      <c r="I1173" s="82">
        <f t="shared" si="56"/>
        <v>9.5954462289083153</v>
      </c>
    </row>
    <row r="1174" spans="1:9" x14ac:dyDescent="0.25">
      <c r="A1174" t="str">
        <f t="shared" si="54"/>
        <v>H402010Q2</v>
      </c>
      <c r="B1174" t="str">
        <f t="shared" si="55"/>
        <v>2010Q2</v>
      </c>
      <c r="C1174" s="112" t="s">
        <v>79</v>
      </c>
      <c r="D1174" s="112" t="s">
        <v>121</v>
      </c>
      <c r="E1174" s="112" t="s">
        <v>480</v>
      </c>
      <c r="F1174" s="113">
        <v>445</v>
      </c>
      <c r="G1174" s="114">
        <v>24049</v>
      </c>
      <c r="H1174" s="112" t="s">
        <v>106</v>
      </c>
      <c r="I1174" s="82">
        <f t="shared" si="56"/>
        <v>18.50388789554659</v>
      </c>
    </row>
    <row r="1175" spans="1:9" x14ac:dyDescent="0.25">
      <c r="A1175" t="str">
        <f t="shared" si="54"/>
        <v>H402010Q3</v>
      </c>
      <c r="B1175" t="str">
        <f t="shared" si="55"/>
        <v>2010Q3</v>
      </c>
      <c r="C1175" s="112" t="s">
        <v>79</v>
      </c>
      <c r="D1175" s="112" t="s">
        <v>121</v>
      </c>
      <c r="E1175" s="112" t="s">
        <v>481</v>
      </c>
      <c r="F1175" s="113">
        <v>243</v>
      </c>
      <c r="G1175" s="114">
        <v>22793</v>
      </c>
      <c r="H1175" s="112" t="s">
        <v>106</v>
      </c>
      <c r="I1175" s="82">
        <f t="shared" si="56"/>
        <v>10.661167902426183</v>
      </c>
    </row>
    <row r="1176" spans="1:9" x14ac:dyDescent="0.25">
      <c r="A1176" t="str">
        <f t="shared" si="54"/>
        <v>H402010Q4</v>
      </c>
      <c r="B1176" t="str">
        <f t="shared" si="55"/>
        <v>2010Q4</v>
      </c>
      <c r="C1176" s="112" t="s">
        <v>79</v>
      </c>
      <c r="D1176" s="112" t="s">
        <v>121</v>
      </c>
      <c r="E1176" s="112" t="s">
        <v>464</v>
      </c>
      <c r="F1176" s="113">
        <v>322</v>
      </c>
      <c r="G1176" s="114">
        <v>22920</v>
      </c>
      <c r="H1176" s="112" t="s">
        <v>106</v>
      </c>
      <c r="I1176" s="82">
        <f t="shared" si="56"/>
        <v>14.048865619546248</v>
      </c>
    </row>
    <row r="1177" spans="1:9" x14ac:dyDescent="0.25">
      <c r="A1177" t="str">
        <f t="shared" si="54"/>
        <v>H402011Q1</v>
      </c>
      <c r="B1177" t="str">
        <f t="shared" si="55"/>
        <v>2011Q1</v>
      </c>
      <c r="C1177" s="112" t="s">
        <v>79</v>
      </c>
      <c r="D1177" s="112" t="s">
        <v>123</v>
      </c>
      <c r="E1177" s="112" t="s">
        <v>479</v>
      </c>
      <c r="F1177" s="113">
        <v>340</v>
      </c>
      <c r="G1177" s="114">
        <v>23863</v>
      </c>
      <c r="H1177" s="112" t="s">
        <v>106</v>
      </c>
      <c r="I1177" s="82">
        <f t="shared" si="56"/>
        <v>14.247998994258895</v>
      </c>
    </row>
    <row r="1178" spans="1:9" x14ac:dyDescent="0.25">
      <c r="A1178" t="str">
        <f t="shared" si="54"/>
        <v>H402011Q2</v>
      </c>
      <c r="B1178" t="str">
        <f t="shared" si="55"/>
        <v>2011Q2</v>
      </c>
      <c r="C1178" s="112" t="s">
        <v>79</v>
      </c>
      <c r="D1178" s="112" t="s">
        <v>123</v>
      </c>
      <c r="E1178" s="112" t="s">
        <v>480</v>
      </c>
      <c r="F1178" s="113">
        <v>406</v>
      </c>
      <c r="G1178" s="114">
        <v>23443</v>
      </c>
      <c r="H1178" s="112" t="s">
        <v>106</v>
      </c>
      <c r="I1178" s="82">
        <f t="shared" si="56"/>
        <v>17.318602567930725</v>
      </c>
    </row>
    <row r="1179" spans="1:9" x14ac:dyDescent="0.25">
      <c r="A1179" t="str">
        <f t="shared" si="54"/>
        <v>H402011Q3</v>
      </c>
      <c r="B1179" t="str">
        <f t="shared" si="55"/>
        <v>2011Q3</v>
      </c>
      <c r="C1179" s="112" t="s">
        <v>79</v>
      </c>
      <c r="D1179" s="112" t="s">
        <v>123</v>
      </c>
      <c r="E1179" s="112" t="s">
        <v>481</v>
      </c>
      <c r="F1179" s="113">
        <v>380</v>
      </c>
      <c r="G1179" s="114">
        <v>23448</v>
      </c>
      <c r="H1179" s="112" t="s">
        <v>106</v>
      </c>
      <c r="I1179" s="82">
        <f t="shared" si="56"/>
        <v>16.206073012623676</v>
      </c>
    </row>
    <row r="1180" spans="1:9" x14ac:dyDescent="0.25">
      <c r="A1180" t="str">
        <f t="shared" si="54"/>
        <v>H402011Q4</v>
      </c>
      <c r="B1180" t="str">
        <f t="shared" si="55"/>
        <v>2011Q4</v>
      </c>
      <c r="C1180" s="112" t="s">
        <v>79</v>
      </c>
      <c r="D1180" s="112" t="s">
        <v>123</v>
      </c>
      <c r="E1180" s="112" t="s">
        <v>464</v>
      </c>
      <c r="F1180" s="113">
        <v>513</v>
      </c>
      <c r="G1180" s="114">
        <v>23687</v>
      </c>
      <c r="H1180" s="112" t="s">
        <v>106</v>
      </c>
      <c r="I1180" s="82">
        <f t="shared" si="56"/>
        <v>21.65744923375691</v>
      </c>
    </row>
    <row r="1181" spans="1:9" x14ac:dyDescent="0.25">
      <c r="A1181" t="str">
        <f t="shared" si="54"/>
        <v>H402012Q1</v>
      </c>
      <c r="B1181" t="str">
        <f t="shared" si="55"/>
        <v>2012Q1</v>
      </c>
      <c r="C1181" s="112" t="s">
        <v>79</v>
      </c>
      <c r="D1181" s="112" t="s">
        <v>124</v>
      </c>
      <c r="E1181" s="112" t="s">
        <v>479</v>
      </c>
      <c r="F1181" s="113">
        <v>476</v>
      </c>
      <c r="G1181" s="114">
        <v>24112</v>
      </c>
      <c r="H1181" s="112" t="s">
        <v>106</v>
      </c>
      <c r="I1181" s="82">
        <f t="shared" si="56"/>
        <v>19.741207697412076</v>
      </c>
    </row>
    <row r="1182" spans="1:9" x14ac:dyDescent="0.25">
      <c r="A1182" t="str">
        <f t="shared" si="54"/>
        <v>H402012Q2</v>
      </c>
      <c r="B1182" t="str">
        <f t="shared" si="55"/>
        <v>2012Q2</v>
      </c>
      <c r="C1182" s="112" t="s">
        <v>79</v>
      </c>
      <c r="D1182" s="112" t="s">
        <v>124</v>
      </c>
      <c r="E1182" s="112" t="s">
        <v>480</v>
      </c>
      <c r="F1182" s="113">
        <v>320</v>
      </c>
      <c r="G1182" s="114">
        <v>23767</v>
      </c>
      <c r="H1182" s="112" t="s">
        <v>106</v>
      </c>
      <c r="I1182" s="82">
        <f t="shared" si="56"/>
        <v>13.464046787562587</v>
      </c>
    </row>
    <row r="1183" spans="1:9" x14ac:dyDescent="0.25">
      <c r="A1183" t="str">
        <f t="shared" si="54"/>
        <v>H402012Q3</v>
      </c>
      <c r="B1183" t="str">
        <f t="shared" si="55"/>
        <v>2012Q3</v>
      </c>
      <c r="C1183" s="112" t="s">
        <v>79</v>
      </c>
      <c r="D1183" s="112" t="s">
        <v>124</v>
      </c>
      <c r="E1183" s="112" t="s">
        <v>481</v>
      </c>
      <c r="F1183" s="113">
        <v>485</v>
      </c>
      <c r="G1183" s="114">
        <v>22524</v>
      </c>
      <c r="H1183" s="112" t="s">
        <v>106</v>
      </c>
      <c r="I1183" s="82">
        <f t="shared" si="56"/>
        <v>21.532587462262477</v>
      </c>
    </row>
    <row r="1184" spans="1:9" x14ac:dyDescent="0.25">
      <c r="A1184" t="str">
        <f t="shared" si="54"/>
        <v>H402012Q4</v>
      </c>
      <c r="B1184" t="str">
        <f t="shared" si="55"/>
        <v>2012Q4</v>
      </c>
      <c r="C1184" s="112" t="s">
        <v>79</v>
      </c>
      <c r="D1184" s="112" t="s">
        <v>124</v>
      </c>
      <c r="E1184" s="112" t="s">
        <v>464</v>
      </c>
      <c r="F1184" s="113">
        <v>1006.5</v>
      </c>
      <c r="G1184" s="114">
        <v>21854</v>
      </c>
      <c r="H1184" s="112" t="s">
        <v>141</v>
      </c>
      <c r="I1184" s="82">
        <f t="shared" si="56"/>
        <v>46.055641987736799</v>
      </c>
    </row>
    <row r="1185" spans="1:9" x14ac:dyDescent="0.25">
      <c r="A1185" t="str">
        <f t="shared" si="54"/>
        <v>H402013Q1</v>
      </c>
      <c r="B1185" t="str">
        <f t="shared" si="55"/>
        <v>2013Q1</v>
      </c>
      <c r="C1185" s="112" t="s">
        <v>79</v>
      </c>
      <c r="D1185" s="112" t="s">
        <v>125</v>
      </c>
      <c r="E1185" s="112" t="s">
        <v>479</v>
      </c>
      <c r="F1185" s="113">
        <v>721.5</v>
      </c>
      <c r="G1185" s="114">
        <v>24136</v>
      </c>
      <c r="H1185" s="112" t="s">
        <v>106</v>
      </c>
      <c r="I1185" s="82">
        <f t="shared" si="56"/>
        <v>29.89310573417302</v>
      </c>
    </row>
    <row r="1186" spans="1:9" x14ac:dyDescent="0.25">
      <c r="A1186" t="str">
        <f t="shared" si="54"/>
        <v>H402013Q2</v>
      </c>
      <c r="B1186" t="str">
        <f t="shared" si="55"/>
        <v>2013Q2</v>
      </c>
      <c r="C1186" s="112" t="s">
        <v>79</v>
      </c>
      <c r="D1186" s="112" t="s">
        <v>125</v>
      </c>
      <c r="E1186" s="112" t="s">
        <v>480</v>
      </c>
      <c r="F1186" s="113">
        <v>1425</v>
      </c>
      <c r="G1186" s="114">
        <v>24132</v>
      </c>
      <c r="H1186" s="112" t="s">
        <v>106</v>
      </c>
      <c r="I1186" s="82">
        <f t="shared" si="56"/>
        <v>59.050223769269024</v>
      </c>
    </row>
    <row r="1187" spans="1:9" x14ac:dyDescent="0.25">
      <c r="A1187" t="str">
        <f t="shared" si="54"/>
        <v>H402013Q3</v>
      </c>
      <c r="B1187" t="str">
        <f t="shared" si="55"/>
        <v>2013Q3</v>
      </c>
      <c r="C1187" s="112" t="s">
        <v>79</v>
      </c>
      <c r="D1187" s="112" t="s">
        <v>125</v>
      </c>
      <c r="E1187" s="112" t="s">
        <v>481</v>
      </c>
      <c r="F1187" s="113">
        <v>579</v>
      </c>
      <c r="G1187" s="114">
        <v>20757</v>
      </c>
      <c r="H1187" s="112" t="s">
        <v>106</v>
      </c>
      <c r="I1187" s="82">
        <f t="shared" si="56"/>
        <v>27.8942043647926</v>
      </c>
    </row>
    <row r="1188" spans="1:9" x14ac:dyDescent="0.25">
      <c r="A1188" t="str">
        <f t="shared" si="54"/>
        <v>H402013Q4</v>
      </c>
      <c r="B1188" t="str">
        <f t="shared" si="55"/>
        <v>2013Q4</v>
      </c>
      <c r="C1188" s="112" t="s">
        <v>79</v>
      </c>
      <c r="D1188" s="112" t="s">
        <v>125</v>
      </c>
      <c r="E1188" s="112" t="s">
        <v>464</v>
      </c>
      <c r="F1188" s="113">
        <v>3080</v>
      </c>
      <c r="G1188" s="114">
        <v>23318</v>
      </c>
      <c r="H1188" s="112" t="s">
        <v>106</v>
      </c>
      <c r="I1188" s="82">
        <f t="shared" si="56"/>
        <v>132.08679989707522</v>
      </c>
    </row>
    <row r="1189" spans="1:9" x14ac:dyDescent="0.25">
      <c r="A1189" t="str">
        <f t="shared" si="54"/>
        <v>H402014Q1</v>
      </c>
      <c r="B1189" t="str">
        <f t="shared" si="55"/>
        <v>2014Q1</v>
      </c>
      <c r="C1189" s="112" t="s">
        <v>79</v>
      </c>
      <c r="D1189" s="112" t="s">
        <v>126</v>
      </c>
      <c r="E1189" s="112" t="s">
        <v>479</v>
      </c>
      <c r="F1189" s="113">
        <v>1262</v>
      </c>
      <c r="G1189" s="114">
        <v>24480</v>
      </c>
      <c r="H1189" s="112" t="s">
        <v>142</v>
      </c>
      <c r="I1189" s="82">
        <f t="shared" si="56"/>
        <v>51.552287581699346</v>
      </c>
    </row>
    <row r="1190" spans="1:9" x14ac:dyDescent="0.25">
      <c r="A1190" t="str">
        <f t="shared" si="54"/>
        <v>H402014Q2</v>
      </c>
      <c r="B1190" t="str">
        <f t="shared" si="55"/>
        <v>2014Q2</v>
      </c>
      <c r="C1190" s="112" t="s">
        <v>79</v>
      </c>
      <c r="D1190" s="112" t="s">
        <v>126</v>
      </c>
      <c r="E1190" s="112" t="s">
        <v>480</v>
      </c>
      <c r="F1190" s="113">
        <v>1403</v>
      </c>
      <c r="G1190" s="114">
        <v>24755</v>
      </c>
      <c r="H1190" s="112" t="s">
        <v>142</v>
      </c>
      <c r="I1190" s="82">
        <f t="shared" si="56"/>
        <v>56.675419107251059</v>
      </c>
    </row>
    <row r="1191" spans="1:9" x14ac:dyDescent="0.25">
      <c r="A1191" t="str">
        <f t="shared" si="54"/>
        <v>H402016Q1</v>
      </c>
      <c r="B1191" t="str">
        <f t="shared" si="55"/>
        <v>2016Q1</v>
      </c>
      <c r="C1191" s="112" t="s">
        <v>79</v>
      </c>
      <c r="D1191" s="112" t="s">
        <v>428</v>
      </c>
      <c r="E1191" s="112" t="s">
        <v>479</v>
      </c>
      <c r="F1191" s="113">
        <v>862.1</v>
      </c>
      <c r="G1191" s="114">
        <v>26631</v>
      </c>
      <c r="H1191" s="112" t="s">
        <v>106</v>
      </c>
      <c r="I1191" s="82">
        <f t="shared" si="56"/>
        <v>32.3720476136833</v>
      </c>
    </row>
    <row r="1192" spans="1:9" x14ac:dyDescent="0.25">
      <c r="A1192" t="str">
        <f t="shared" si="54"/>
        <v>H402016Q2</v>
      </c>
      <c r="B1192" t="str">
        <f t="shared" si="55"/>
        <v>2016Q2</v>
      </c>
      <c r="C1192" s="112" t="s">
        <v>79</v>
      </c>
      <c r="D1192" s="112" t="s">
        <v>428</v>
      </c>
      <c r="E1192" s="112" t="s">
        <v>480</v>
      </c>
      <c r="F1192" s="113">
        <v>712.3</v>
      </c>
      <c r="G1192" s="114">
        <v>25460</v>
      </c>
      <c r="H1192" s="112" t="s">
        <v>106</v>
      </c>
      <c r="I1192" s="82">
        <f t="shared" si="56"/>
        <v>27.977219167321287</v>
      </c>
    </row>
    <row r="1193" spans="1:9" x14ac:dyDescent="0.25">
      <c r="A1193" t="str">
        <f t="shared" si="54"/>
        <v>H402016Q3</v>
      </c>
      <c r="B1193" t="str">
        <f t="shared" si="55"/>
        <v>2016Q3</v>
      </c>
      <c r="C1193" s="112" t="s">
        <v>79</v>
      </c>
      <c r="D1193" s="112" t="s">
        <v>428</v>
      </c>
      <c r="E1193" s="112" t="s">
        <v>481</v>
      </c>
      <c r="F1193" s="113">
        <v>760.1</v>
      </c>
      <c r="G1193" s="114">
        <v>26125</v>
      </c>
      <c r="H1193" s="112" t="s">
        <v>106</v>
      </c>
      <c r="I1193" s="82">
        <f t="shared" si="56"/>
        <v>29.094736842105263</v>
      </c>
    </row>
    <row r="1194" spans="1:9" x14ac:dyDescent="0.25">
      <c r="A1194" t="str">
        <f t="shared" si="54"/>
        <v>H402016Q4</v>
      </c>
      <c r="B1194" t="str">
        <f t="shared" si="55"/>
        <v>2016Q4</v>
      </c>
      <c r="C1194" s="112" t="s">
        <v>79</v>
      </c>
      <c r="D1194" s="112" t="s">
        <v>428</v>
      </c>
      <c r="E1194" s="112" t="s">
        <v>464</v>
      </c>
      <c r="F1194" s="113">
        <v>762.54</v>
      </c>
      <c r="G1194" s="114">
        <v>27022</v>
      </c>
      <c r="H1194" s="112" t="s">
        <v>106</v>
      </c>
      <c r="I1194" s="82">
        <f t="shared" si="56"/>
        <v>28.219228776552438</v>
      </c>
    </row>
    <row r="1195" spans="1:9" x14ac:dyDescent="0.25">
      <c r="A1195" t="str">
        <f t="shared" si="54"/>
        <v>H402017Q1</v>
      </c>
      <c r="B1195" t="str">
        <f t="shared" si="55"/>
        <v>2017Q1</v>
      </c>
      <c r="C1195" s="112" t="s">
        <v>79</v>
      </c>
      <c r="D1195" s="112" t="s">
        <v>447</v>
      </c>
      <c r="E1195" s="112" t="s">
        <v>479</v>
      </c>
      <c r="F1195" s="113">
        <v>986.22</v>
      </c>
      <c r="G1195" s="114">
        <v>27055</v>
      </c>
      <c r="H1195" s="112" t="s">
        <v>106</v>
      </c>
      <c r="I1195" s="82">
        <f t="shared" si="56"/>
        <v>36.452411753834781</v>
      </c>
    </row>
    <row r="1196" spans="1:9" x14ac:dyDescent="0.25">
      <c r="A1196" t="str">
        <f t="shared" si="54"/>
        <v>H402017Q2</v>
      </c>
      <c r="B1196" t="str">
        <f t="shared" si="55"/>
        <v>2017Q2</v>
      </c>
      <c r="C1196" s="112" t="s">
        <v>79</v>
      </c>
      <c r="D1196" s="112" t="s">
        <v>447</v>
      </c>
      <c r="E1196" s="112" t="s">
        <v>480</v>
      </c>
      <c r="F1196" s="113">
        <v>961.9</v>
      </c>
      <c r="G1196" s="114">
        <v>26627</v>
      </c>
      <c r="H1196" s="112" t="s">
        <v>106</v>
      </c>
      <c r="I1196" s="82">
        <f t="shared" si="56"/>
        <v>36.12498591655087</v>
      </c>
    </row>
    <row r="1197" spans="1:9" x14ac:dyDescent="0.25">
      <c r="A1197" t="str">
        <f t="shared" si="54"/>
        <v>H402017Q3</v>
      </c>
      <c r="B1197" t="str">
        <f t="shared" si="55"/>
        <v>2017Q3</v>
      </c>
      <c r="C1197" s="112" t="s">
        <v>79</v>
      </c>
      <c r="D1197" s="112" t="s">
        <v>447</v>
      </c>
      <c r="E1197" s="112" t="s">
        <v>481</v>
      </c>
      <c r="F1197" s="113">
        <v>590.58000000000004</v>
      </c>
      <c r="G1197" s="114">
        <v>27205</v>
      </c>
      <c r="H1197" s="112" t="s">
        <v>106</v>
      </c>
      <c r="I1197" s="82">
        <f t="shared" si="56"/>
        <v>21.708509465171847</v>
      </c>
    </row>
    <row r="1198" spans="1:9" x14ac:dyDescent="0.25">
      <c r="A1198" t="str">
        <f t="shared" si="54"/>
        <v>H402017Q4</v>
      </c>
      <c r="B1198" t="str">
        <f t="shared" si="55"/>
        <v>2017Q4</v>
      </c>
      <c r="C1198" s="112" t="s">
        <v>79</v>
      </c>
      <c r="D1198" s="112" t="s">
        <v>447</v>
      </c>
      <c r="E1198" s="112" t="s">
        <v>464</v>
      </c>
      <c r="F1198" s="113">
        <v>576.79999999999995</v>
      </c>
      <c r="G1198" s="114">
        <v>25538</v>
      </c>
      <c r="H1198" s="112" t="s">
        <v>106</v>
      </c>
      <c r="I1198" s="82">
        <f t="shared" si="56"/>
        <v>22.585950348500269</v>
      </c>
    </row>
    <row r="1199" spans="1:9" x14ac:dyDescent="0.25">
      <c r="A1199" t="str">
        <f t="shared" ref="A1199:A1232" si="57">C1199&amp;D1199&amp;"Q"&amp;E1199</f>
        <v>H402018Q1</v>
      </c>
      <c r="B1199" t="str">
        <f t="shared" ref="B1199:B1232" si="58">D1199&amp;"Q"&amp;E1199</f>
        <v>2018Q1</v>
      </c>
      <c r="C1199" s="112" t="s">
        <v>79</v>
      </c>
      <c r="D1199" s="112" t="s">
        <v>456</v>
      </c>
      <c r="E1199" s="112" t="s">
        <v>479</v>
      </c>
      <c r="F1199" s="113">
        <v>457.26</v>
      </c>
      <c r="G1199" s="114">
        <v>24274</v>
      </c>
      <c r="H1199" s="112" t="s">
        <v>106</v>
      </c>
      <c r="I1199" s="82">
        <f t="shared" si="56"/>
        <v>18.837439235395898</v>
      </c>
    </row>
    <row r="1200" spans="1:9" x14ac:dyDescent="0.25">
      <c r="A1200" t="str">
        <f t="shared" si="57"/>
        <v>H402018Q2</v>
      </c>
      <c r="B1200" t="str">
        <f t="shared" si="58"/>
        <v>2018Q2</v>
      </c>
      <c r="C1200" s="112" t="s">
        <v>79</v>
      </c>
      <c r="D1200" s="112" t="s">
        <v>456</v>
      </c>
      <c r="E1200" s="112" t="s">
        <v>480</v>
      </c>
      <c r="F1200" s="113">
        <v>615.4</v>
      </c>
      <c r="G1200" s="114">
        <v>24310</v>
      </c>
      <c r="H1200" s="112" t="s">
        <v>106</v>
      </c>
      <c r="I1200" s="82">
        <f t="shared" si="56"/>
        <v>25.314685314685313</v>
      </c>
    </row>
    <row r="1201" spans="1:9" x14ac:dyDescent="0.25">
      <c r="A1201" t="str">
        <f t="shared" si="57"/>
        <v>H402018Q3</v>
      </c>
      <c r="B1201" t="str">
        <f t="shared" si="58"/>
        <v>2018Q3</v>
      </c>
      <c r="C1201" s="112" t="s">
        <v>79</v>
      </c>
      <c r="D1201" s="112" t="s">
        <v>456</v>
      </c>
      <c r="E1201" s="112" t="s">
        <v>481</v>
      </c>
      <c r="F1201" s="113">
        <v>625.20000000000005</v>
      </c>
      <c r="G1201" s="114">
        <v>27872</v>
      </c>
      <c r="H1201" s="112" t="s">
        <v>106</v>
      </c>
      <c r="I1201" s="82">
        <f t="shared" si="56"/>
        <v>22.431113662456944</v>
      </c>
    </row>
    <row r="1202" spans="1:9" x14ac:dyDescent="0.25">
      <c r="A1202" t="str">
        <f t="shared" si="57"/>
        <v>H402018Q4</v>
      </c>
      <c r="B1202" t="str">
        <f t="shared" si="58"/>
        <v>2018Q4</v>
      </c>
      <c r="C1202" s="112" t="s">
        <v>79</v>
      </c>
      <c r="D1202" s="112" t="s">
        <v>456</v>
      </c>
      <c r="E1202" s="112" t="s">
        <v>464</v>
      </c>
      <c r="F1202" s="113">
        <v>1448</v>
      </c>
      <c r="G1202" s="114">
        <v>27960</v>
      </c>
      <c r="H1202" s="112" t="s">
        <v>106</v>
      </c>
      <c r="I1202" s="82">
        <f t="shared" si="56"/>
        <v>51.788268955650935</v>
      </c>
    </row>
    <row r="1203" spans="1:9" x14ac:dyDescent="0.25">
      <c r="A1203" t="str">
        <f t="shared" si="57"/>
        <v>H402019Q1</v>
      </c>
      <c r="B1203" t="str">
        <f t="shared" si="58"/>
        <v>2019Q1</v>
      </c>
      <c r="C1203" s="112" t="s">
        <v>79</v>
      </c>
      <c r="D1203" s="112" t="s">
        <v>478</v>
      </c>
      <c r="E1203" s="112" t="s">
        <v>479</v>
      </c>
      <c r="F1203" s="113">
        <v>1406.1</v>
      </c>
      <c r="G1203" s="114">
        <v>28143</v>
      </c>
      <c r="H1203" s="112" t="s">
        <v>106</v>
      </c>
      <c r="I1203" s="82">
        <f t="shared" si="56"/>
        <v>49.962690544718043</v>
      </c>
    </row>
    <row r="1204" spans="1:9" x14ac:dyDescent="0.25">
      <c r="A1204" t="str">
        <f t="shared" si="57"/>
        <v>H402019Q2</v>
      </c>
      <c r="B1204" t="str">
        <f t="shared" si="58"/>
        <v>2019Q2</v>
      </c>
      <c r="C1204" s="112" t="s">
        <v>79</v>
      </c>
      <c r="D1204" s="112" t="s">
        <v>478</v>
      </c>
      <c r="E1204" s="112" t="s">
        <v>480</v>
      </c>
      <c r="F1204" s="113">
        <v>1118</v>
      </c>
      <c r="G1204" s="114">
        <v>26680</v>
      </c>
      <c r="H1204" s="112" t="s">
        <v>106</v>
      </c>
      <c r="I1204" s="82">
        <f t="shared" si="56"/>
        <v>41.904047976011995</v>
      </c>
    </row>
    <row r="1205" spans="1:9" x14ac:dyDescent="0.25">
      <c r="A1205" t="str">
        <f t="shared" si="57"/>
        <v>H422008Q1</v>
      </c>
      <c r="B1205" t="str">
        <f t="shared" si="58"/>
        <v>2008Q1</v>
      </c>
      <c r="C1205" s="112" t="s">
        <v>80</v>
      </c>
      <c r="D1205" s="112" t="s">
        <v>187</v>
      </c>
      <c r="E1205" s="112" t="s">
        <v>479</v>
      </c>
      <c r="F1205" s="113">
        <v>445.46</v>
      </c>
      <c r="G1205" s="114">
        <v>19119</v>
      </c>
      <c r="H1205" s="112" t="s">
        <v>120</v>
      </c>
      <c r="I1205" s="82">
        <f t="shared" si="56"/>
        <v>23.299335739316906</v>
      </c>
    </row>
    <row r="1206" spans="1:9" x14ac:dyDescent="0.25">
      <c r="A1206" t="str">
        <f t="shared" si="57"/>
        <v>H422008Q2</v>
      </c>
      <c r="B1206" t="str">
        <f t="shared" si="58"/>
        <v>2008Q2</v>
      </c>
      <c r="C1206" s="112" t="s">
        <v>80</v>
      </c>
      <c r="D1206" s="112" t="s">
        <v>187</v>
      </c>
      <c r="E1206" s="112" t="s">
        <v>480</v>
      </c>
      <c r="F1206" s="113">
        <v>326.7</v>
      </c>
      <c r="G1206" s="114">
        <v>18828</v>
      </c>
      <c r="H1206" s="112" t="s">
        <v>120</v>
      </c>
      <c r="I1206" s="82">
        <f t="shared" si="56"/>
        <v>17.351816443594647</v>
      </c>
    </row>
    <row r="1207" spans="1:9" x14ac:dyDescent="0.25">
      <c r="A1207" t="str">
        <f t="shared" si="57"/>
        <v>H422008Q3</v>
      </c>
      <c r="B1207" t="str">
        <f t="shared" si="58"/>
        <v>2008Q3</v>
      </c>
      <c r="C1207" s="112" t="s">
        <v>80</v>
      </c>
      <c r="D1207" s="112" t="s">
        <v>187</v>
      </c>
      <c r="E1207" s="112" t="s">
        <v>481</v>
      </c>
      <c r="F1207" s="113">
        <v>374.16</v>
      </c>
      <c r="G1207" s="114">
        <v>19253</v>
      </c>
      <c r="H1207" s="112" t="s">
        <v>120</v>
      </c>
      <c r="I1207" s="82">
        <f t="shared" si="56"/>
        <v>19.433854464239342</v>
      </c>
    </row>
    <row r="1208" spans="1:9" x14ac:dyDescent="0.25">
      <c r="A1208" t="str">
        <f t="shared" si="57"/>
        <v>H422008Q4</v>
      </c>
      <c r="B1208" t="str">
        <f t="shared" si="58"/>
        <v>2008Q4</v>
      </c>
      <c r="C1208" s="112" t="s">
        <v>80</v>
      </c>
      <c r="D1208" s="112" t="s">
        <v>187</v>
      </c>
      <c r="E1208" s="112" t="s">
        <v>464</v>
      </c>
      <c r="F1208" s="113">
        <v>438.78</v>
      </c>
      <c r="G1208" s="114">
        <v>21957</v>
      </c>
      <c r="H1208" s="112" t="s">
        <v>120</v>
      </c>
      <c r="I1208" s="82">
        <f t="shared" si="56"/>
        <v>19.983604317529718</v>
      </c>
    </row>
    <row r="1209" spans="1:9" x14ac:dyDescent="0.25">
      <c r="A1209" t="str">
        <f t="shared" si="57"/>
        <v>H422009Q1</v>
      </c>
      <c r="B1209" t="str">
        <f t="shared" si="58"/>
        <v>2009Q1</v>
      </c>
      <c r="C1209" s="112" t="s">
        <v>80</v>
      </c>
      <c r="D1209" s="112" t="s">
        <v>119</v>
      </c>
      <c r="E1209" s="112" t="s">
        <v>479</v>
      </c>
      <c r="F1209" s="113">
        <v>457.64000000000004</v>
      </c>
      <c r="G1209" s="114">
        <v>22137</v>
      </c>
      <c r="H1209" s="112" t="s">
        <v>106</v>
      </c>
      <c r="I1209" s="82">
        <f t="shared" si="56"/>
        <v>20.673081266657633</v>
      </c>
    </row>
    <row r="1210" spans="1:9" x14ac:dyDescent="0.25">
      <c r="A1210" t="str">
        <f t="shared" si="57"/>
        <v>H422009Q2</v>
      </c>
      <c r="B1210" t="str">
        <f t="shared" si="58"/>
        <v>2009Q2</v>
      </c>
      <c r="C1210" s="112" t="s">
        <v>80</v>
      </c>
      <c r="D1210" s="112" t="s">
        <v>119</v>
      </c>
      <c r="E1210" s="112" t="s">
        <v>480</v>
      </c>
      <c r="F1210" s="113">
        <v>484.06</v>
      </c>
      <c r="G1210" s="114">
        <v>23563</v>
      </c>
      <c r="H1210" s="112" t="s">
        <v>106</v>
      </c>
      <c r="I1210" s="82">
        <f t="shared" si="56"/>
        <v>20.543224546959216</v>
      </c>
    </row>
    <row r="1211" spans="1:9" x14ac:dyDescent="0.25">
      <c r="A1211" t="str">
        <f t="shared" si="57"/>
        <v>H422009Q3</v>
      </c>
      <c r="B1211" t="str">
        <f t="shared" si="58"/>
        <v>2009Q3</v>
      </c>
      <c r="C1211" s="112" t="s">
        <v>80</v>
      </c>
      <c r="D1211" s="112" t="s">
        <v>119</v>
      </c>
      <c r="E1211" s="112" t="s">
        <v>481</v>
      </c>
      <c r="F1211" s="113">
        <v>512.78</v>
      </c>
      <c r="G1211" s="114">
        <v>22822</v>
      </c>
      <c r="H1211" s="112" t="s">
        <v>120</v>
      </c>
      <c r="I1211" s="82">
        <f t="shared" si="56"/>
        <v>22.468670581018312</v>
      </c>
    </row>
    <row r="1212" spans="1:9" x14ac:dyDescent="0.25">
      <c r="A1212" t="str">
        <f t="shared" si="57"/>
        <v>H422009Q4</v>
      </c>
      <c r="B1212" t="str">
        <f t="shared" si="58"/>
        <v>2009Q4</v>
      </c>
      <c r="C1212" s="112" t="s">
        <v>80</v>
      </c>
      <c r="D1212" s="112" t="s">
        <v>119</v>
      </c>
      <c r="E1212" s="112" t="s">
        <v>464</v>
      </c>
      <c r="F1212" s="113">
        <v>453.48</v>
      </c>
      <c r="G1212" s="114">
        <v>22975</v>
      </c>
      <c r="H1212" s="112" t="s">
        <v>120</v>
      </c>
      <c r="I1212" s="82">
        <f t="shared" si="56"/>
        <v>19.7379760609358</v>
      </c>
    </row>
    <row r="1213" spans="1:9" x14ac:dyDescent="0.25">
      <c r="A1213" t="str">
        <f t="shared" si="57"/>
        <v>H422010Q1</v>
      </c>
      <c r="B1213" t="str">
        <f t="shared" si="58"/>
        <v>2010Q1</v>
      </c>
      <c r="C1213" s="112" t="s">
        <v>80</v>
      </c>
      <c r="D1213" s="112" t="s">
        <v>121</v>
      </c>
      <c r="E1213" s="112" t="s">
        <v>479</v>
      </c>
      <c r="F1213" s="113">
        <v>396.2</v>
      </c>
      <c r="G1213" s="114">
        <v>23848</v>
      </c>
      <c r="H1213" s="112" t="s">
        <v>106</v>
      </c>
      <c r="I1213" s="82">
        <f t="shared" si="56"/>
        <v>16.613552499161354</v>
      </c>
    </row>
    <row r="1214" spans="1:9" x14ac:dyDescent="0.25">
      <c r="A1214" t="str">
        <f t="shared" si="57"/>
        <v>H422010Q2</v>
      </c>
      <c r="B1214" t="str">
        <f t="shared" si="58"/>
        <v>2010Q2</v>
      </c>
      <c r="C1214" s="112" t="s">
        <v>80</v>
      </c>
      <c r="D1214" s="112" t="s">
        <v>121</v>
      </c>
      <c r="E1214" s="112" t="s">
        <v>480</v>
      </c>
      <c r="F1214" s="113">
        <v>362.2</v>
      </c>
      <c r="G1214" s="114">
        <v>24405</v>
      </c>
      <c r="H1214" s="112" t="s">
        <v>106</v>
      </c>
      <c r="I1214" s="82">
        <f t="shared" si="56"/>
        <v>14.841221061257938</v>
      </c>
    </row>
    <row r="1215" spans="1:9" x14ac:dyDescent="0.25">
      <c r="A1215" t="str">
        <f t="shared" si="57"/>
        <v>H422010Q3</v>
      </c>
      <c r="B1215" t="str">
        <f t="shared" si="58"/>
        <v>2010Q3</v>
      </c>
      <c r="C1215" s="112" t="s">
        <v>80</v>
      </c>
      <c r="D1215" s="112" t="s">
        <v>121</v>
      </c>
      <c r="E1215" s="112" t="s">
        <v>481</v>
      </c>
      <c r="F1215" s="113">
        <v>367</v>
      </c>
      <c r="G1215" s="114">
        <v>24015</v>
      </c>
      <c r="H1215" s="112" t="s">
        <v>106</v>
      </c>
      <c r="I1215" s="82">
        <f t="shared" si="56"/>
        <v>15.282115344576306</v>
      </c>
    </row>
    <row r="1216" spans="1:9" x14ac:dyDescent="0.25">
      <c r="A1216" t="str">
        <f t="shared" si="57"/>
        <v>H422010Q4</v>
      </c>
      <c r="B1216" t="str">
        <f t="shared" si="58"/>
        <v>2010Q4</v>
      </c>
      <c r="C1216" s="112" t="s">
        <v>80</v>
      </c>
      <c r="D1216" s="112" t="s">
        <v>121</v>
      </c>
      <c r="E1216" s="112" t="s">
        <v>464</v>
      </c>
      <c r="F1216" s="113">
        <v>336.7</v>
      </c>
      <c r="G1216" s="114">
        <v>23197</v>
      </c>
      <c r="H1216" s="112" t="s">
        <v>106</v>
      </c>
      <c r="I1216" s="82">
        <f t="shared" si="56"/>
        <v>14.514807949303789</v>
      </c>
    </row>
    <row r="1217" spans="1:9" x14ac:dyDescent="0.25">
      <c r="A1217" t="str">
        <f t="shared" si="57"/>
        <v>H422011Q1</v>
      </c>
      <c r="B1217" t="str">
        <f t="shared" si="58"/>
        <v>2011Q1</v>
      </c>
      <c r="C1217" s="112" t="s">
        <v>80</v>
      </c>
      <c r="D1217" s="112" t="s">
        <v>123</v>
      </c>
      <c r="E1217" s="112" t="s">
        <v>479</v>
      </c>
      <c r="F1217" s="113">
        <v>397.48</v>
      </c>
      <c r="G1217" s="114">
        <v>23987</v>
      </c>
      <c r="H1217" s="112" t="s">
        <v>106</v>
      </c>
      <c r="I1217" s="82">
        <f t="shared" si="56"/>
        <v>16.570642431316966</v>
      </c>
    </row>
    <row r="1218" spans="1:9" x14ac:dyDescent="0.25">
      <c r="A1218" t="str">
        <f t="shared" si="57"/>
        <v>H422011Q2</v>
      </c>
      <c r="B1218" t="str">
        <f t="shared" si="58"/>
        <v>2011Q2</v>
      </c>
      <c r="C1218" s="112" t="s">
        <v>80</v>
      </c>
      <c r="D1218" s="112" t="s">
        <v>123</v>
      </c>
      <c r="E1218" s="112" t="s">
        <v>480</v>
      </c>
      <c r="F1218" s="113">
        <v>400.44</v>
      </c>
      <c r="G1218" s="114">
        <v>23628</v>
      </c>
      <c r="H1218" s="112" t="s">
        <v>106</v>
      </c>
      <c r="I1218" s="82">
        <f t="shared" si="56"/>
        <v>16.947689182326055</v>
      </c>
    </row>
    <row r="1219" spans="1:9" x14ac:dyDescent="0.25">
      <c r="A1219" t="str">
        <f t="shared" si="57"/>
        <v>H422011Q3</v>
      </c>
      <c r="B1219" t="str">
        <f t="shared" si="58"/>
        <v>2011Q3</v>
      </c>
      <c r="C1219" s="112" t="s">
        <v>80</v>
      </c>
      <c r="D1219" s="112" t="s">
        <v>123</v>
      </c>
      <c r="E1219" s="112" t="s">
        <v>481</v>
      </c>
      <c r="F1219" s="113">
        <v>451.78</v>
      </c>
      <c r="G1219" s="114">
        <v>22359</v>
      </c>
      <c r="H1219" s="112" t="s">
        <v>106</v>
      </c>
      <c r="I1219" s="82">
        <f t="shared" ref="I1219:I1282" si="59">F1219/G1219*1000</f>
        <v>20.205733709020976</v>
      </c>
    </row>
    <row r="1220" spans="1:9" x14ac:dyDescent="0.25">
      <c r="A1220" t="str">
        <f t="shared" si="57"/>
        <v>H422011Q4</v>
      </c>
      <c r="B1220" t="str">
        <f t="shared" si="58"/>
        <v>2011Q4</v>
      </c>
      <c r="C1220" s="112" t="s">
        <v>80</v>
      </c>
      <c r="D1220" s="112" t="s">
        <v>123</v>
      </c>
      <c r="E1220" s="112" t="s">
        <v>464</v>
      </c>
      <c r="F1220" s="113">
        <v>414.2</v>
      </c>
      <c r="G1220" s="114">
        <v>24076</v>
      </c>
      <c r="H1220" s="112" t="s">
        <v>106</v>
      </c>
      <c r="I1220" s="82">
        <f t="shared" si="59"/>
        <v>17.203854460873899</v>
      </c>
    </row>
    <row r="1221" spans="1:9" x14ac:dyDescent="0.25">
      <c r="A1221" t="str">
        <f t="shared" si="57"/>
        <v>H422012Q1</v>
      </c>
      <c r="B1221" t="str">
        <f t="shared" si="58"/>
        <v>2012Q1</v>
      </c>
      <c r="C1221" s="112" t="s">
        <v>80</v>
      </c>
      <c r="D1221" s="112" t="s">
        <v>124</v>
      </c>
      <c r="E1221" s="112" t="s">
        <v>479</v>
      </c>
      <c r="F1221" s="113">
        <v>442.76</v>
      </c>
      <c r="G1221" s="114">
        <v>24391</v>
      </c>
      <c r="H1221" s="112" t="s">
        <v>106</v>
      </c>
      <c r="I1221" s="82">
        <f t="shared" si="59"/>
        <v>18.152597269484644</v>
      </c>
    </row>
    <row r="1222" spans="1:9" x14ac:dyDescent="0.25">
      <c r="A1222" t="str">
        <f t="shared" si="57"/>
        <v>H422012Q2</v>
      </c>
      <c r="B1222" t="str">
        <f t="shared" si="58"/>
        <v>2012Q2</v>
      </c>
      <c r="C1222" s="112" t="s">
        <v>80</v>
      </c>
      <c r="D1222" s="112" t="s">
        <v>124</v>
      </c>
      <c r="E1222" s="112" t="s">
        <v>480</v>
      </c>
      <c r="F1222" s="113">
        <v>432.66</v>
      </c>
      <c r="G1222" s="114">
        <v>24310</v>
      </c>
      <c r="H1222" s="112" t="s">
        <v>106</v>
      </c>
      <c r="I1222" s="82">
        <f t="shared" si="59"/>
        <v>17.797614150555329</v>
      </c>
    </row>
    <row r="1223" spans="1:9" x14ac:dyDescent="0.25">
      <c r="A1223" t="str">
        <f t="shared" si="57"/>
        <v>H422012Q3</v>
      </c>
      <c r="B1223" t="str">
        <f t="shared" si="58"/>
        <v>2012Q3</v>
      </c>
      <c r="C1223" s="112" t="s">
        <v>80</v>
      </c>
      <c r="D1223" s="112" t="s">
        <v>124</v>
      </c>
      <c r="E1223" s="112" t="s">
        <v>481</v>
      </c>
      <c r="F1223" s="113">
        <v>432.66</v>
      </c>
      <c r="G1223" s="114">
        <v>22929</v>
      </c>
      <c r="H1223" s="112" t="s">
        <v>106</v>
      </c>
      <c r="I1223" s="82">
        <f t="shared" si="59"/>
        <v>18.869553840115138</v>
      </c>
    </row>
    <row r="1224" spans="1:9" x14ac:dyDescent="0.25">
      <c r="A1224" t="str">
        <f t="shared" si="57"/>
        <v>H422012Q4</v>
      </c>
      <c r="B1224" t="str">
        <f t="shared" si="58"/>
        <v>2012Q4</v>
      </c>
      <c r="C1224" s="112" t="s">
        <v>80</v>
      </c>
      <c r="D1224" s="112" t="s">
        <v>124</v>
      </c>
      <c r="E1224" s="112" t="s">
        <v>464</v>
      </c>
      <c r="F1224" s="113">
        <v>880.58</v>
      </c>
      <c r="G1224" s="114">
        <v>23511</v>
      </c>
      <c r="H1224" s="112" t="s">
        <v>106</v>
      </c>
      <c r="I1224" s="82">
        <f t="shared" si="59"/>
        <v>37.453957721917405</v>
      </c>
    </row>
    <row r="1225" spans="1:9" x14ac:dyDescent="0.25">
      <c r="A1225" t="str">
        <f t="shared" si="57"/>
        <v>H422013Q1</v>
      </c>
      <c r="B1225" t="str">
        <f t="shared" si="58"/>
        <v>2013Q1</v>
      </c>
      <c r="C1225" s="112" t="s">
        <v>80</v>
      </c>
      <c r="D1225" s="112" t="s">
        <v>125</v>
      </c>
      <c r="E1225" s="112" t="s">
        <v>479</v>
      </c>
      <c r="F1225" s="113">
        <v>581.47500000000002</v>
      </c>
      <c r="G1225" s="114">
        <v>25678</v>
      </c>
      <c r="H1225" s="112" t="s">
        <v>106</v>
      </c>
      <c r="I1225" s="82">
        <f t="shared" si="59"/>
        <v>22.644871095879743</v>
      </c>
    </row>
    <row r="1226" spans="1:9" x14ac:dyDescent="0.25">
      <c r="A1226" t="str">
        <f t="shared" si="57"/>
        <v>H422013Q2</v>
      </c>
      <c r="B1226" t="str">
        <f t="shared" si="58"/>
        <v>2013Q2</v>
      </c>
      <c r="C1226" s="112" t="s">
        <v>80</v>
      </c>
      <c r="D1226" s="112" t="s">
        <v>125</v>
      </c>
      <c r="E1226" s="112" t="s">
        <v>480</v>
      </c>
      <c r="F1226" s="113">
        <v>719.75</v>
      </c>
      <c r="G1226" s="114">
        <v>25140</v>
      </c>
      <c r="H1226" s="112" t="s">
        <v>106</v>
      </c>
      <c r="I1226" s="82">
        <f t="shared" si="59"/>
        <v>28.629673826571203</v>
      </c>
    </row>
    <row r="1227" spans="1:9" x14ac:dyDescent="0.25">
      <c r="A1227" t="str">
        <f t="shared" si="57"/>
        <v>H422013Q3</v>
      </c>
      <c r="B1227" t="str">
        <f t="shared" si="58"/>
        <v>2013Q3</v>
      </c>
      <c r="C1227" s="112" t="s">
        <v>80</v>
      </c>
      <c r="D1227" s="112" t="s">
        <v>125</v>
      </c>
      <c r="E1227" s="112" t="s">
        <v>481</v>
      </c>
      <c r="F1227" s="113">
        <v>563.17499999999995</v>
      </c>
      <c r="G1227" s="114">
        <v>24269</v>
      </c>
      <c r="H1227" s="112" t="s">
        <v>106</v>
      </c>
      <c r="I1227" s="82">
        <f t="shared" si="59"/>
        <v>23.205529688079441</v>
      </c>
    </row>
    <row r="1228" spans="1:9" x14ac:dyDescent="0.25">
      <c r="A1228" t="str">
        <f t="shared" si="57"/>
        <v>H422013Q4</v>
      </c>
      <c r="B1228" t="str">
        <f t="shared" si="58"/>
        <v>2013Q4</v>
      </c>
      <c r="C1228" s="112" t="s">
        <v>80</v>
      </c>
      <c r="D1228" s="112" t="s">
        <v>125</v>
      </c>
      <c r="E1228" s="112" t="s">
        <v>464</v>
      </c>
      <c r="F1228" s="113">
        <v>608.25</v>
      </c>
      <c r="G1228" s="114">
        <v>22954</v>
      </c>
      <c r="H1228" s="112" t="s">
        <v>106</v>
      </c>
      <c r="I1228" s="82">
        <f t="shared" si="59"/>
        <v>26.498649472858762</v>
      </c>
    </row>
    <row r="1229" spans="1:9" x14ac:dyDescent="0.25">
      <c r="A1229" t="str">
        <f t="shared" si="57"/>
        <v>H422014Q1</v>
      </c>
      <c r="B1229" t="str">
        <f t="shared" si="58"/>
        <v>2014Q1</v>
      </c>
      <c r="C1229" s="112" t="s">
        <v>80</v>
      </c>
      <c r="D1229" s="112" t="s">
        <v>126</v>
      </c>
      <c r="E1229" s="112" t="s">
        <v>479</v>
      </c>
      <c r="F1229" s="113">
        <v>657.875</v>
      </c>
      <c r="G1229" s="114">
        <v>25281</v>
      </c>
      <c r="H1229" s="112" t="s">
        <v>106</v>
      </c>
      <c r="I1229" s="82">
        <f t="shared" si="59"/>
        <v>26.02250702108303</v>
      </c>
    </row>
    <row r="1230" spans="1:9" x14ac:dyDescent="0.25">
      <c r="A1230" t="str">
        <f t="shared" si="57"/>
        <v>H422014Q2</v>
      </c>
      <c r="B1230" t="str">
        <f t="shared" si="58"/>
        <v>2014Q2</v>
      </c>
      <c r="C1230" s="112" t="s">
        <v>80</v>
      </c>
      <c r="D1230" s="112" t="s">
        <v>126</v>
      </c>
      <c r="E1230" s="112" t="s">
        <v>480</v>
      </c>
      <c r="F1230" s="113">
        <v>704.6</v>
      </c>
      <c r="G1230" s="114">
        <v>25985</v>
      </c>
      <c r="H1230" s="112" t="s">
        <v>106</v>
      </c>
      <c r="I1230" s="82">
        <f t="shared" si="59"/>
        <v>27.115643640561863</v>
      </c>
    </row>
    <row r="1231" spans="1:9" x14ac:dyDescent="0.25">
      <c r="A1231" t="str">
        <f t="shared" si="57"/>
        <v>H422014Q3</v>
      </c>
      <c r="B1231" t="str">
        <f t="shared" si="58"/>
        <v>2014Q3</v>
      </c>
      <c r="C1231" s="112" t="s">
        <v>80</v>
      </c>
      <c r="D1231" s="112" t="s">
        <v>126</v>
      </c>
      <c r="E1231" s="112" t="s">
        <v>481</v>
      </c>
      <c r="F1231" s="113">
        <v>743.9</v>
      </c>
      <c r="G1231" s="114">
        <v>25378</v>
      </c>
      <c r="H1231" s="112" t="s">
        <v>106</v>
      </c>
      <c r="I1231" s="82">
        <f t="shared" si="59"/>
        <v>29.312790606036721</v>
      </c>
    </row>
    <row r="1232" spans="1:9" x14ac:dyDescent="0.25">
      <c r="A1232" t="str">
        <f t="shared" si="57"/>
        <v>H422014Q4</v>
      </c>
      <c r="B1232" t="str">
        <f t="shared" si="58"/>
        <v>2014Q4</v>
      </c>
      <c r="C1232" s="112" t="s">
        <v>80</v>
      </c>
      <c r="D1232" s="112" t="s">
        <v>126</v>
      </c>
      <c r="E1232" s="112" t="s">
        <v>464</v>
      </c>
      <c r="F1232" s="113">
        <v>741.57500000000005</v>
      </c>
      <c r="G1232" s="114">
        <v>26188</v>
      </c>
      <c r="H1232" s="112" t="s">
        <v>106</v>
      </c>
      <c r="I1232" s="82">
        <f t="shared" si="59"/>
        <v>28.317359095769056</v>
      </c>
    </row>
    <row r="1233" spans="1:9" x14ac:dyDescent="0.25">
      <c r="A1233" t="str">
        <f t="shared" ref="A1233:A1256" si="60">C1233&amp;D1233&amp;"Q"&amp;E1233</f>
        <v>H422015Q1</v>
      </c>
      <c r="B1233" t="str">
        <f t="shared" ref="B1233:B1256" si="61">D1233&amp;"Q"&amp;E1233</f>
        <v>2015Q1</v>
      </c>
      <c r="C1233" s="112" t="s">
        <v>80</v>
      </c>
      <c r="D1233" s="112" t="s">
        <v>127</v>
      </c>
      <c r="E1233" s="112" t="s">
        <v>479</v>
      </c>
      <c r="F1233" s="113">
        <v>671.25</v>
      </c>
      <c r="G1233" s="114">
        <v>25881</v>
      </c>
      <c r="H1233" s="112" t="s">
        <v>106</v>
      </c>
      <c r="I1233" s="82">
        <f t="shared" si="59"/>
        <v>25.936014837139211</v>
      </c>
    </row>
    <row r="1234" spans="1:9" x14ac:dyDescent="0.25">
      <c r="A1234" t="str">
        <f t="shared" si="60"/>
        <v>H422015Q2</v>
      </c>
      <c r="B1234" t="str">
        <f t="shared" si="61"/>
        <v>2015Q2</v>
      </c>
      <c r="C1234" s="112" t="s">
        <v>80</v>
      </c>
      <c r="D1234" s="112" t="s">
        <v>127</v>
      </c>
      <c r="E1234" s="112" t="s">
        <v>480</v>
      </c>
      <c r="F1234" s="113">
        <v>733.3</v>
      </c>
      <c r="G1234" s="114">
        <v>26423</v>
      </c>
      <c r="H1234" s="112" t="s">
        <v>106</v>
      </c>
      <c r="I1234" s="82">
        <f t="shared" si="59"/>
        <v>27.752336979146953</v>
      </c>
    </row>
    <row r="1235" spans="1:9" x14ac:dyDescent="0.25">
      <c r="A1235" t="str">
        <f t="shared" si="60"/>
        <v>H422015Q3</v>
      </c>
      <c r="B1235" t="str">
        <f t="shared" si="61"/>
        <v>2015Q3</v>
      </c>
      <c r="C1235" s="112" t="s">
        <v>80</v>
      </c>
      <c r="D1235" s="112" t="s">
        <v>127</v>
      </c>
      <c r="E1235" s="112" t="s">
        <v>481</v>
      </c>
      <c r="F1235" s="113">
        <v>1402.8</v>
      </c>
      <c r="G1235" s="114">
        <v>26158</v>
      </c>
      <c r="H1235" s="112" t="s">
        <v>106</v>
      </c>
      <c r="I1235" s="82">
        <f t="shared" si="59"/>
        <v>53.627953207431759</v>
      </c>
    </row>
    <row r="1236" spans="1:9" x14ac:dyDescent="0.25">
      <c r="A1236" t="str">
        <f t="shared" si="60"/>
        <v>H422015Q4</v>
      </c>
      <c r="B1236" t="str">
        <f t="shared" si="61"/>
        <v>2015Q4</v>
      </c>
      <c r="C1236" s="112" t="s">
        <v>80</v>
      </c>
      <c r="D1236" s="112" t="s">
        <v>127</v>
      </c>
      <c r="E1236" s="112" t="s">
        <v>464</v>
      </c>
      <c r="F1236" s="113">
        <v>704.995</v>
      </c>
      <c r="G1236" s="114">
        <v>26623</v>
      </c>
      <c r="H1236" s="112" t="s">
        <v>106</v>
      </c>
      <c r="I1236" s="82">
        <f t="shared" si="59"/>
        <v>26.48067460466514</v>
      </c>
    </row>
    <row r="1237" spans="1:9" x14ac:dyDescent="0.25">
      <c r="A1237" t="str">
        <f t="shared" si="60"/>
        <v>H442008Q1</v>
      </c>
      <c r="B1237" t="str">
        <f t="shared" si="61"/>
        <v>2008Q1</v>
      </c>
      <c r="C1237" s="112" t="s">
        <v>83</v>
      </c>
      <c r="D1237" s="112" t="s">
        <v>187</v>
      </c>
      <c r="E1237" s="112" t="s">
        <v>479</v>
      </c>
      <c r="F1237" s="113">
        <v>251.2</v>
      </c>
      <c r="G1237" s="114">
        <v>19699</v>
      </c>
      <c r="H1237" s="112" t="s">
        <v>120</v>
      </c>
      <c r="I1237" s="82">
        <f t="shared" si="59"/>
        <v>12.751916340931011</v>
      </c>
    </row>
    <row r="1238" spans="1:9" x14ac:dyDescent="0.25">
      <c r="A1238" t="str">
        <f t="shared" si="60"/>
        <v>H442008Q2</v>
      </c>
      <c r="B1238" t="str">
        <f t="shared" si="61"/>
        <v>2008Q2</v>
      </c>
      <c r="C1238" s="112" t="s">
        <v>83</v>
      </c>
      <c r="D1238" s="112" t="s">
        <v>187</v>
      </c>
      <c r="E1238" s="112" t="s">
        <v>480</v>
      </c>
      <c r="F1238" s="113">
        <v>118.6</v>
      </c>
      <c r="G1238" s="114">
        <v>19953</v>
      </c>
      <c r="H1238" s="112" t="s">
        <v>120</v>
      </c>
      <c r="I1238" s="82">
        <f t="shared" si="59"/>
        <v>5.9439683255650779</v>
      </c>
    </row>
    <row r="1239" spans="1:9" x14ac:dyDescent="0.25">
      <c r="A1239" t="str">
        <f t="shared" si="60"/>
        <v>H442008Q3</v>
      </c>
      <c r="B1239" t="str">
        <f t="shared" si="61"/>
        <v>2008Q3</v>
      </c>
      <c r="C1239" s="112" t="s">
        <v>83</v>
      </c>
      <c r="D1239" s="112" t="s">
        <v>187</v>
      </c>
      <c r="E1239" s="112" t="s">
        <v>481</v>
      </c>
      <c r="F1239" s="113">
        <v>288.89999999999998</v>
      </c>
      <c r="G1239" s="114">
        <v>19038</v>
      </c>
      <c r="H1239" s="112" t="s">
        <v>120</v>
      </c>
      <c r="I1239" s="82">
        <f t="shared" si="59"/>
        <v>15.17491333123227</v>
      </c>
    </row>
    <row r="1240" spans="1:9" x14ac:dyDescent="0.25">
      <c r="A1240" t="str">
        <f t="shared" si="60"/>
        <v>H442008Q4</v>
      </c>
      <c r="B1240" t="str">
        <f t="shared" si="61"/>
        <v>2008Q4</v>
      </c>
      <c r="C1240" s="112" t="s">
        <v>83</v>
      </c>
      <c r="D1240" s="112" t="s">
        <v>187</v>
      </c>
      <c r="E1240" s="112" t="s">
        <v>464</v>
      </c>
      <c r="F1240" s="113">
        <v>314.60000000000002</v>
      </c>
      <c r="G1240" s="114">
        <v>18893</v>
      </c>
      <c r="H1240" s="112" t="s">
        <v>120</v>
      </c>
      <c r="I1240" s="82">
        <f t="shared" si="59"/>
        <v>16.651669930662152</v>
      </c>
    </row>
    <row r="1241" spans="1:9" x14ac:dyDescent="0.25">
      <c r="A1241" t="str">
        <f t="shared" si="60"/>
        <v>H442009Q1</v>
      </c>
      <c r="B1241" t="str">
        <f t="shared" si="61"/>
        <v>2009Q1</v>
      </c>
      <c r="C1241" s="112" t="s">
        <v>83</v>
      </c>
      <c r="D1241" s="112" t="s">
        <v>119</v>
      </c>
      <c r="E1241" s="112" t="s">
        <v>479</v>
      </c>
      <c r="F1241" s="113">
        <v>313.60000000000002</v>
      </c>
      <c r="G1241" s="114">
        <v>18814</v>
      </c>
      <c r="H1241" s="112" t="s">
        <v>106</v>
      </c>
      <c r="I1241" s="82">
        <f t="shared" si="59"/>
        <v>16.668438396938452</v>
      </c>
    </row>
    <row r="1242" spans="1:9" x14ac:dyDescent="0.25">
      <c r="A1242" t="str">
        <f t="shared" si="60"/>
        <v>H442009Q2</v>
      </c>
      <c r="B1242" t="str">
        <f t="shared" si="61"/>
        <v>2009Q2</v>
      </c>
      <c r="C1242" s="112" t="s">
        <v>83</v>
      </c>
      <c r="D1242" s="112" t="s">
        <v>119</v>
      </c>
      <c r="E1242" s="112" t="s">
        <v>480</v>
      </c>
      <c r="F1242" s="113">
        <v>385.2</v>
      </c>
      <c r="G1242" s="114">
        <v>18326</v>
      </c>
      <c r="H1242" s="112" t="s">
        <v>106</v>
      </c>
      <c r="I1242" s="82">
        <f t="shared" si="59"/>
        <v>21.019316817636145</v>
      </c>
    </row>
    <row r="1243" spans="1:9" x14ac:dyDescent="0.25">
      <c r="A1243" t="str">
        <f t="shared" si="60"/>
        <v>H442009Q3</v>
      </c>
      <c r="B1243" t="str">
        <f t="shared" si="61"/>
        <v>2009Q3</v>
      </c>
      <c r="C1243" s="112" t="s">
        <v>83</v>
      </c>
      <c r="D1243" s="112" t="s">
        <v>119</v>
      </c>
      <c r="E1243" s="112" t="s">
        <v>481</v>
      </c>
      <c r="F1243" s="113">
        <v>542.6</v>
      </c>
      <c r="G1243" s="114">
        <v>17806</v>
      </c>
      <c r="H1243" s="112" t="s">
        <v>120</v>
      </c>
      <c r="I1243" s="82">
        <f t="shared" si="59"/>
        <v>30.472874312029653</v>
      </c>
    </row>
    <row r="1244" spans="1:9" x14ac:dyDescent="0.25">
      <c r="A1244" t="str">
        <f t="shared" si="60"/>
        <v>H442009Q4</v>
      </c>
      <c r="B1244" t="str">
        <f t="shared" si="61"/>
        <v>2009Q4</v>
      </c>
      <c r="C1244" s="112" t="s">
        <v>83</v>
      </c>
      <c r="D1244" s="112" t="s">
        <v>119</v>
      </c>
      <c r="E1244" s="112" t="s">
        <v>464</v>
      </c>
      <c r="F1244" s="113">
        <v>429.3</v>
      </c>
      <c r="G1244" s="114">
        <v>17993</v>
      </c>
      <c r="H1244" s="112" t="s">
        <v>120</v>
      </c>
      <c r="I1244" s="82">
        <f t="shared" si="59"/>
        <v>23.859278608347694</v>
      </c>
    </row>
    <row r="1245" spans="1:9" x14ac:dyDescent="0.25">
      <c r="A1245" t="str">
        <f t="shared" si="60"/>
        <v>H442010Q1</v>
      </c>
      <c r="B1245" t="str">
        <f t="shared" si="61"/>
        <v>2010Q1</v>
      </c>
      <c r="C1245" s="112" t="s">
        <v>83</v>
      </c>
      <c r="D1245" s="112" t="s">
        <v>121</v>
      </c>
      <c r="E1245" s="112" t="s">
        <v>479</v>
      </c>
      <c r="F1245" s="113">
        <v>280</v>
      </c>
      <c r="G1245" s="114">
        <v>18887</v>
      </c>
      <c r="H1245" s="112" t="s">
        <v>106</v>
      </c>
      <c r="I1245" s="82">
        <f t="shared" si="59"/>
        <v>14.825011912956002</v>
      </c>
    </row>
    <row r="1246" spans="1:9" x14ac:dyDescent="0.25">
      <c r="A1246" t="str">
        <f t="shared" si="60"/>
        <v>H442010Q2</v>
      </c>
      <c r="B1246" t="str">
        <f t="shared" si="61"/>
        <v>2010Q2</v>
      </c>
      <c r="C1246" s="112" t="s">
        <v>83</v>
      </c>
      <c r="D1246" s="112" t="s">
        <v>121</v>
      </c>
      <c r="E1246" s="112" t="s">
        <v>480</v>
      </c>
      <c r="F1246" s="113">
        <v>308</v>
      </c>
      <c r="G1246" s="114">
        <v>18022</v>
      </c>
      <c r="H1246" s="112" t="s">
        <v>106</v>
      </c>
      <c r="I1246" s="82">
        <f t="shared" si="59"/>
        <v>17.090223060703586</v>
      </c>
    </row>
    <row r="1247" spans="1:9" x14ac:dyDescent="0.25">
      <c r="A1247" t="str">
        <f t="shared" si="60"/>
        <v>H442010Q3</v>
      </c>
      <c r="B1247" t="str">
        <f t="shared" si="61"/>
        <v>2010Q3</v>
      </c>
      <c r="C1247" s="112" t="s">
        <v>83</v>
      </c>
      <c r="D1247" s="112" t="s">
        <v>121</v>
      </c>
      <c r="E1247" s="112" t="s">
        <v>481</v>
      </c>
      <c r="F1247" s="113">
        <v>283</v>
      </c>
      <c r="G1247" s="114">
        <v>16575</v>
      </c>
      <c r="H1247" s="112" t="s">
        <v>106</v>
      </c>
      <c r="I1247" s="82">
        <f t="shared" si="59"/>
        <v>17.073906485671191</v>
      </c>
    </row>
    <row r="1248" spans="1:9" x14ac:dyDescent="0.25">
      <c r="A1248" t="str">
        <f t="shared" si="60"/>
        <v>H442010Q4</v>
      </c>
      <c r="B1248" t="str">
        <f t="shared" si="61"/>
        <v>2010Q4</v>
      </c>
      <c r="C1248" s="112" t="s">
        <v>83</v>
      </c>
      <c r="D1248" s="112" t="s">
        <v>121</v>
      </c>
      <c r="E1248" s="112" t="s">
        <v>464</v>
      </c>
      <c r="F1248" s="113">
        <v>244.1</v>
      </c>
      <c r="G1248" s="114">
        <v>18122</v>
      </c>
      <c r="H1248" s="112" t="s">
        <v>120</v>
      </c>
      <c r="I1248" s="82">
        <f t="shared" si="59"/>
        <v>13.469815693632048</v>
      </c>
    </row>
    <row r="1249" spans="1:9" x14ac:dyDescent="0.25">
      <c r="A1249" t="str">
        <f t="shared" si="60"/>
        <v>H442011Q1</v>
      </c>
      <c r="B1249" t="str">
        <f t="shared" si="61"/>
        <v>2011Q1</v>
      </c>
      <c r="C1249" s="112" t="s">
        <v>83</v>
      </c>
      <c r="D1249" s="112" t="s">
        <v>123</v>
      </c>
      <c r="E1249" s="112" t="s">
        <v>479</v>
      </c>
      <c r="F1249" s="113">
        <v>275</v>
      </c>
      <c r="G1249" s="114">
        <v>17492</v>
      </c>
      <c r="H1249" s="112" t="s">
        <v>106</v>
      </c>
      <c r="I1249" s="82">
        <f t="shared" si="59"/>
        <v>15.721472673222044</v>
      </c>
    </row>
    <row r="1250" spans="1:9" x14ac:dyDescent="0.25">
      <c r="A1250" t="str">
        <f t="shared" si="60"/>
        <v>H442011Q2</v>
      </c>
      <c r="B1250" t="str">
        <f t="shared" si="61"/>
        <v>2011Q2</v>
      </c>
      <c r="C1250" s="112" t="s">
        <v>83</v>
      </c>
      <c r="D1250" s="112" t="s">
        <v>123</v>
      </c>
      <c r="E1250" s="112" t="s">
        <v>480</v>
      </c>
      <c r="F1250" s="113">
        <v>291</v>
      </c>
      <c r="G1250" s="114">
        <v>16504</v>
      </c>
      <c r="H1250" s="112" t="s">
        <v>106</v>
      </c>
      <c r="I1250" s="82">
        <f t="shared" si="59"/>
        <v>17.632089190499272</v>
      </c>
    </row>
    <row r="1251" spans="1:9" x14ac:dyDescent="0.25">
      <c r="A1251" t="str">
        <f t="shared" si="60"/>
        <v>H442011Q3</v>
      </c>
      <c r="B1251" t="str">
        <f t="shared" si="61"/>
        <v>2011Q3</v>
      </c>
      <c r="C1251" s="112" t="s">
        <v>83</v>
      </c>
      <c r="D1251" s="112" t="s">
        <v>123</v>
      </c>
      <c r="E1251" s="112" t="s">
        <v>481</v>
      </c>
      <c r="F1251" s="113">
        <v>128</v>
      </c>
      <c r="G1251" s="114">
        <v>16239</v>
      </c>
      <c r="H1251" s="112" t="s">
        <v>106</v>
      </c>
      <c r="I1251" s="82">
        <f t="shared" si="59"/>
        <v>7.8822587597758478</v>
      </c>
    </row>
    <row r="1252" spans="1:9" x14ac:dyDescent="0.25">
      <c r="A1252" t="str">
        <f t="shared" si="60"/>
        <v>H442011Q4</v>
      </c>
      <c r="B1252" t="str">
        <f t="shared" si="61"/>
        <v>2011Q4</v>
      </c>
      <c r="C1252" s="112" t="s">
        <v>83</v>
      </c>
      <c r="D1252" s="112" t="s">
        <v>123</v>
      </c>
      <c r="E1252" s="112" t="s">
        <v>464</v>
      </c>
      <c r="F1252" s="113">
        <v>108</v>
      </c>
      <c r="G1252" s="114">
        <v>14120</v>
      </c>
      <c r="H1252" s="112" t="s">
        <v>106</v>
      </c>
      <c r="I1252" s="82">
        <f t="shared" si="59"/>
        <v>7.6487252124645897</v>
      </c>
    </row>
    <row r="1253" spans="1:9" x14ac:dyDescent="0.25">
      <c r="A1253" t="str">
        <f t="shared" si="60"/>
        <v>H442012Q1</v>
      </c>
      <c r="B1253" t="str">
        <f t="shared" si="61"/>
        <v>2012Q1</v>
      </c>
      <c r="C1253" s="112" t="s">
        <v>83</v>
      </c>
      <c r="D1253" s="112" t="s">
        <v>124</v>
      </c>
      <c r="E1253" s="112" t="s">
        <v>479</v>
      </c>
      <c r="F1253" s="113">
        <v>254</v>
      </c>
      <c r="G1253" s="114">
        <v>15694</v>
      </c>
      <c r="H1253" s="112" t="s">
        <v>106</v>
      </c>
      <c r="I1253" s="82">
        <f t="shared" si="59"/>
        <v>16.18452911940869</v>
      </c>
    </row>
    <row r="1254" spans="1:9" x14ac:dyDescent="0.25">
      <c r="A1254" t="str">
        <f t="shared" si="60"/>
        <v>H442012Q2</v>
      </c>
      <c r="B1254" t="str">
        <f t="shared" si="61"/>
        <v>2012Q2</v>
      </c>
      <c r="C1254" s="112" t="s">
        <v>83</v>
      </c>
      <c r="D1254" s="112" t="s">
        <v>124</v>
      </c>
      <c r="E1254" s="112" t="s">
        <v>480</v>
      </c>
      <c r="F1254" s="113">
        <v>297</v>
      </c>
      <c r="G1254" s="114">
        <v>14429</v>
      </c>
      <c r="H1254" s="112" t="s">
        <v>106</v>
      </c>
      <c r="I1254" s="82">
        <f t="shared" si="59"/>
        <v>20.583547023355742</v>
      </c>
    </row>
    <row r="1255" spans="1:9" x14ac:dyDescent="0.25">
      <c r="A1255" t="str">
        <f t="shared" si="60"/>
        <v>H442012Q3</v>
      </c>
      <c r="B1255" t="str">
        <f t="shared" si="61"/>
        <v>2012Q3</v>
      </c>
      <c r="C1255" s="112" t="s">
        <v>83</v>
      </c>
      <c r="D1255" s="112" t="s">
        <v>124</v>
      </c>
      <c r="E1255" s="112" t="s">
        <v>481</v>
      </c>
      <c r="F1255" s="113">
        <v>257</v>
      </c>
      <c r="G1255" s="114">
        <v>12426</v>
      </c>
      <c r="H1255" s="112" t="s">
        <v>106</v>
      </c>
      <c r="I1255" s="82">
        <f t="shared" si="59"/>
        <v>20.682440045066794</v>
      </c>
    </row>
    <row r="1256" spans="1:9" x14ac:dyDescent="0.25">
      <c r="A1256" t="str">
        <f t="shared" si="60"/>
        <v>H442012Q4</v>
      </c>
      <c r="B1256" t="str">
        <f t="shared" si="61"/>
        <v>2012Q4</v>
      </c>
      <c r="C1256" s="112" t="s">
        <v>83</v>
      </c>
      <c r="D1256" s="112" t="s">
        <v>124</v>
      </c>
      <c r="E1256" s="112" t="s">
        <v>464</v>
      </c>
      <c r="F1256" s="113">
        <v>286</v>
      </c>
      <c r="G1256" s="114">
        <v>13903</v>
      </c>
      <c r="H1256" s="112" t="s">
        <v>106</v>
      </c>
      <c r="I1256" s="82">
        <f t="shared" si="59"/>
        <v>20.571099762641158</v>
      </c>
    </row>
    <row r="1257" spans="1:9" x14ac:dyDescent="0.25">
      <c r="A1257" t="str">
        <f t="shared" ref="A1257:A1258" si="62">C1257&amp;D1257&amp;"Q"&amp;E1257</f>
        <v>H442013Q1</v>
      </c>
      <c r="B1257" t="str">
        <f t="shared" ref="B1257:B1258" si="63">D1257&amp;"Q"&amp;E1257</f>
        <v>2013Q1</v>
      </c>
      <c r="C1257" s="112" t="s">
        <v>83</v>
      </c>
      <c r="D1257" s="112" t="s">
        <v>125</v>
      </c>
      <c r="E1257" s="112" t="s">
        <v>479</v>
      </c>
      <c r="F1257" s="113">
        <v>357</v>
      </c>
      <c r="G1257" s="114">
        <v>14970</v>
      </c>
      <c r="H1257" s="112" t="s">
        <v>106</v>
      </c>
      <c r="I1257" s="82">
        <f t="shared" si="59"/>
        <v>23.847695390781563</v>
      </c>
    </row>
    <row r="1258" spans="1:9" x14ac:dyDescent="0.25">
      <c r="A1258" t="str">
        <f t="shared" si="62"/>
        <v>H442013Q2</v>
      </c>
      <c r="B1258" t="str">
        <f t="shared" si="63"/>
        <v>2013Q2</v>
      </c>
      <c r="C1258" s="112" t="s">
        <v>83</v>
      </c>
      <c r="D1258" s="112" t="s">
        <v>125</v>
      </c>
      <c r="E1258" s="112" t="s">
        <v>480</v>
      </c>
      <c r="F1258" s="113">
        <v>367</v>
      </c>
      <c r="G1258" s="114">
        <v>14664</v>
      </c>
      <c r="H1258" s="112" t="s">
        <v>106</v>
      </c>
      <c r="I1258" s="82">
        <f t="shared" si="59"/>
        <v>25.027277686852155</v>
      </c>
    </row>
    <row r="1259" spans="1:9" x14ac:dyDescent="0.25">
      <c r="A1259" s="79" t="str">
        <f t="shared" ref="A1259" si="64">C1259&amp;D1259&amp;"Q"&amp;E1259</f>
        <v>H442013Q3</v>
      </c>
      <c r="B1259" s="79" t="str">
        <f t="shared" ref="B1259" si="65">D1259&amp;"Q"&amp;E1259</f>
        <v>2013Q3</v>
      </c>
      <c r="C1259" s="112" t="s">
        <v>83</v>
      </c>
      <c r="D1259" s="112" t="s">
        <v>125</v>
      </c>
      <c r="E1259" s="112" t="s">
        <v>481</v>
      </c>
      <c r="F1259" s="113">
        <v>349.2</v>
      </c>
      <c r="G1259" s="114">
        <v>13986</v>
      </c>
      <c r="H1259" s="112" t="s">
        <v>106</v>
      </c>
      <c r="I1259" s="82">
        <f t="shared" si="59"/>
        <v>24.967824967824967</v>
      </c>
    </row>
    <row r="1260" spans="1:9" x14ac:dyDescent="0.25">
      <c r="A1260" s="79" t="str">
        <f t="shared" ref="A1260:A1268" si="66">C1260&amp;D1260&amp;"Q"&amp;E1260</f>
        <v>H442013Q4</v>
      </c>
      <c r="B1260" s="79" t="str">
        <f t="shared" ref="B1260:B1268" si="67">D1260&amp;"Q"&amp;E1260</f>
        <v>2013Q4</v>
      </c>
      <c r="C1260" s="112" t="s">
        <v>83</v>
      </c>
      <c r="D1260" s="112" t="s">
        <v>125</v>
      </c>
      <c r="E1260" s="112" t="s">
        <v>464</v>
      </c>
      <c r="F1260" s="113">
        <v>358.2</v>
      </c>
      <c r="G1260" s="114">
        <v>14260</v>
      </c>
      <c r="H1260" s="112" t="s">
        <v>106</v>
      </c>
      <c r="I1260" s="82">
        <f t="shared" si="59"/>
        <v>25.119214586255257</v>
      </c>
    </row>
    <row r="1261" spans="1:9" x14ac:dyDescent="0.25">
      <c r="A1261" s="79" t="str">
        <f t="shared" si="66"/>
        <v>H442014Q1</v>
      </c>
      <c r="B1261" s="79" t="str">
        <f t="shared" si="67"/>
        <v>2014Q1</v>
      </c>
      <c r="C1261" s="112" t="s">
        <v>83</v>
      </c>
      <c r="D1261" s="112" t="s">
        <v>126</v>
      </c>
      <c r="E1261" s="112" t="s">
        <v>479</v>
      </c>
      <c r="F1261" s="113">
        <v>365.4</v>
      </c>
      <c r="G1261" s="114">
        <v>15220</v>
      </c>
      <c r="H1261" s="112" t="s">
        <v>106</v>
      </c>
      <c r="I1261" s="82">
        <f t="shared" si="59"/>
        <v>24.007884362680681</v>
      </c>
    </row>
    <row r="1262" spans="1:9" x14ac:dyDescent="0.25">
      <c r="A1262" s="79" t="str">
        <f t="shared" si="66"/>
        <v>H442014Q2</v>
      </c>
      <c r="B1262" s="79" t="str">
        <f t="shared" si="67"/>
        <v>2014Q2</v>
      </c>
      <c r="C1262" s="112" t="s">
        <v>83</v>
      </c>
      <c r="D1262" s="112" t="s">
        <v>126</v>
      </c>
      <c r="E1262" s="112" t="s">
        <v>480</v>
      </c>
      <c r="F1262" s="113">
        <v>394.2</v>
      </c>
      <c r="G1262" s="114">
        <v>15595</v>
      </c>
      <c r="H1262" s="112" t="s">
        <v>106</v>
      </c>
      <c r="I1262" s="82">
        <f t="shared" si="59"/>
        <v>25.277332478358446</v>
      </c>
    </row>
    <row r="1263" spans="1:9" x14ac:dyDescent="0.25">
      <c r="A1263" s="79" t="str">
        <f t="shared" si="66"/>
        <v>H442014Q3</v>
      </c>
      <c r="B1263" s="79" t="str">
        <f t="shared" si="67"/>
        <v>2014Q3</v>
      </c>
      <c r="C1263" s="112" t="s">
        <v>83</v>
      </c>
      <c r="D1263" s="112" t="s">
        <v>126</v>
      </c>
      <c r="E1263" s="112" t="s">
        <v>481</v>
      </c>
      <c r="F1263" s="113">
        <v>541.9</v>
      </c>
      <c r="G1263" s="114">
        <v>15161</v>
      </c>
      <c r="H1263" s="112" t="s">
        <v>106</v>
      </c>
      <c r="I1263" s="82">
        <f t="shared" si="59"/>
        <v>35.743024866433608</v>
      </c>
    </row>
    <row r="1264" spans="1:9" x14ac:dyDescent="0.25">
      <c r="A1264" s="79" t="str">
        <f t="shared" si="66"/>
        <v>H442014Q4</v>
      </c>
      <c r="B1264" s="79" t="str">
        <f t="shared" si="67"/>
        <v>2014Q4</v>
      </c>
      <c r="C1264" s="112" t="s">
        <v>83</v>
      </c>
      <c r="D1264" s="112" t="s">
        <v>126</v>
      </c>
      <c r="E1264" s="112" t="s">
        <v>464</v>
      </c>
      <c r="F1264" s="113">
        <v>409.4</v>
      </c>
      <c r="G1264" s="114">
        <v>15557</v>
      </c>
      <c r="H1264" s="112" t="s">
        <v>106</v>
      </c>
      <c r="I1264" s="82">
        <f t="shared" si="59"/>
        <v>26.316127788133958</v>
      </c>
    </row>
    <row r="1265" spans="1:9" x14ac:dyDescent="0.25">
      <c r="A1265" s="79" t="str">
        <f t="shared" si="66"/>
        <v>H442015Q1</v>
      </c>
      <c r="B1265" s="79" t="str">
        <f t="shared" si="67"/>
        <v>2015Q1</v>
      </c>
      <c r="C1265" s="112" t="s">
        <v>83</v>
      </c>
      <c r="D1265" s="112" t="s">
        <v>127</v>
      </c>
      <c r="E1265" s="112" t="s">
        <v>479</v>
      </c>
      <c r="F1265" s="113">
        <v>408.94</v>
      </c>
      <c r="G1265" s="114">
        <v>15393</v>
      </c>
      <c r="H1265" s="112" t="s">
        <v>106</v>
      </c>
      <c r="I1265" s="82">
        <f t="shared" si="59"/>
        <v>26.566621191450661</v>
      </c>
    </row>
    <row r="1266" spans="1:9" x14ac:dyDescent="0.25">
      <c r="A1266" s="79" t="str">
        <f t="shared" si="66"/>
        <v>H442015Q2</v>
      </c>
      <c r="B1266" s="79" t="str">
        <f t="shared" si="67"/>
        <v>2015Q2</v>
      </c>
      <c r="C1266" s="112" t="s">
        <v>83</v>
      </c>
      <c r="D1266" s="112" t="s">
        <v>127</v>
      </c>
      <c r="E1266" s="112" t="s">
        <v>480</v>
      </c>
      <c r="F1266" s="113">
        <v>377.2</v>
      </c>
      <c r="G1266" s="114">
        <v>14707</v>
      </c>
      <c r="H1266" s="112" t="s">
        <v>106</v>
      </c>
      <c r="I1266" s="82">
        <f t="shared" si="59"/>
        <v>25.647650778540829</v>
      </c>
    </row>
    <row r="1267" spans="1:9" x14ac:dyDescent="0.25">
      <c r="A1267" s="79" t="str">
        <f t="shared" si="66"/>
        <v>H442015Q3</v>
      </c>
      <c r="B1267" s="79" t="str">
        <f t="shared" si="67"/>
        <v>2015Q3</v>
      </c>
      <c r="C1267" s="112" t="s">
        <v>83</v>
      </c>
      <c r="D1267" s="112" t="s">
        <v>127</v>
      </c>
      <c r="E1267" s="112" t="s">
        <v>481</v>
      </c>
      <c r="F1267" s="113">
        <v>435.5</v>
      </c>
      <c r="G1267" s="114">
        <v>14264</v>
      </c>
      <c r="H1267" s="112" t="s">
        <v>106</v>
      </c>
      <c r="I1267" s="82">
        <f t="shared" si="59"/>
        <v>30.53140773976444</v>
      </c>
    </row>
    <row r="1268" spans="1:9" x14ac:dyDescent="0.25">
      <c r="A1268" s="79" t="str">
        <f t="shared" si="66"/>
        <v>H442015Q4</v>
      </c>
      <c r="B1268" s="79" t="str">
        <f t="shared" si="67"/>
        <v>2015Q4</v>
      </c>
      <c r="C1268" s="112" t="s">
        <v>83</v>
      </c>
      <c r="D1268" s="112" t="s">
        <v>127</v>
      </c>
      <c r="E1268" s="112" t="s">
        <v>464</v>
      </c>
      <c r="F1268" s="113">
        <v>392.74</v>
      </c>
      <c r="G1268" s="114">
        <v>14783</v>
      </c>
      <c r="H1268" s="112" t="s">
        <v>106</v>
      </c>
      <c r="I1268" s="82">
        <f t="shared" si="59"/>
        <v>26.567002638165462</v>
      </c>
    </row>
    <row r="1269" spans="1:9" x14ac:dyDescent="0.25">
      <c r="A1269" s="79" t="str">
        <f t="shared" ref="A1269:A1299" si="68">C1269&amp;D1269&amp;"Q"&amp;E1269</f>
        <v>H442016Q1</v>
      </c>
      <c r="B1269" s="79" t="str">
        <f t="shared" ref="B1269:B1299" si="69">D1269&amp;"Q"&amp;E1269</f>
        <v>2016Q1</v>
      </c>
      <c r="C1269" s="112" t="s">
        <v>83</v>
      </c>
      <c r="D1269" s="112" t="s">
        <v>428</v>
      </c>
      <c r="E1269" s="112" t="s">
        <v>479</v>
      </c>
      <c r="F1269" s="113">
        <v>387.96</v>
      </c>
      <c r="G1269" s="114">
        <v>14908</v>
      </c>
      <c r="H1269" s="112" t="s">
        <v>106</v>
      </c>
      <c r="I1269" s="82">
        <f t="shared" si="59"/>
        <v>26.023611483767105</v>
      </c>
    </row>
    <row r="1270" spans="1:9" x14ac:dyDescent="0.25">
      <c r="A1270" s="79" t="str">
        <f t="shared" si="68"/>
        <v>H442016Q2</v>
      </c>
      <c r="B1270" s="79" t="str">
        <f t="shared" si="69"/>
        <v>2016Q2</v>
      </c>
      <c r="C1270" s="112" t="s">
        <v>83</v>
      </c>
      <c r="D1270" s="112" t="s">
        <v>428</v>
      </c>
      <c r="E1270" s="112" t="s">
        <v>480</v>
      </c>
      <c r="F1270" s="113">
        <v>455.34</v>
      </c>
      <c r="G1270" s="114">
        <v>15945</v>
      </c>
      <c r="H1270" s="112" t="s">
        <v>106</v>
      </c>
      <c r="I1270" s="82">
        <f t="shared" si="59"/>
        <v>28.556914393226716</v>
      </c>
    </row>
    <row r="1271" spans="1:9" x14ac:dyDescent="0.25">
      <c r="A1271" s="79" t="str">
        <f t="shared" si="68"/>
        <v>H442016Q3</v>
      </c>
      <c r="B1271" s="79" t="str">
        <f t="shared" si="69"/>
        <v>2016Q3</v>
      </c>
      <c r="C1271" s="112" t="s">
        <v>83</v>
      </c>
      <c r="D1271" s="112" t="s">
        <v>428</v>
      </c>
      <c r="E1271" s="112" t="s">
        <v>481</v>
      </c>
      <c r="F1271" s="113">
        <v>417.3</v>
      </c>
      <c r="G1271" s="114">
        <v>15376</v>
      </c>
      <c r="H1271" s="112" t="s">
        <v>106</v>
      </c>
      <c r="I1271" s="82">
        <f t="shared" si="59"/>
        <v>27.139698231009366</v>
      </c>
    </row>
    <row r="1272" spans="1:9" x14ac:dyDescent="0.25">
      <c r="A1272" s="79" t="str">
        <f t="shared" si="68"/>
        <v>H442016Q4</v>
      </c>
      <c r="B1272" s="79" t="str">
        <f t="shared" si="69"/>
        <v>2016Q4</v>
      </c>
      <c r="C1272" s="112" t="s">
        <v>83</v>
      </c>
      <c r="D1272" s="112" t="s">
        <v>428</v>
      </c>
      <c r="E1272" s="112" t="s">
        <v>464</v>
      </c>
      <c r="F1272" s="113">
        <v>471.12</v>
      </c>
      <c r="G1272" s="114">
        <v>15784</v>
      </c>
      <c r="H1272" s="112" t="s">
        <v>106</v>
      </c>
      <c r="I1272" s="82">
        <f t="shared" si="59"/>
        <v>29.847947288393311</v>
      </c>
    </row>
    <row r="1273" spans="1:9" x14ac:dyDescent="0.25">
      <c r="A1273" s="79" t="str">
        <f t="shared" si="68"/>
        <v>H442017Q1</v>
      </c>
      <c r="B1273" s="79" t="str">
        <f t="shared" si="69"/>
        <v>2017Q1</v>
      </c>
      <c r="C1273" s="112" t="s">
        <v>83</v>
      </c>
      <c r="D1273" s="112" t="s">
        <v>447</v>
      </c>
      <c r="E1273" s="112" t="s">
        <v>479</v>
      </c>
      <c r="F1273" s="113">
        <v>452.1</v>
      </c>
      <c r="G1273" s="114">
        <v>15367</v>
      </c>
      <c r="H1273" s="112" t="s">
        <v>106</v>
      </c>
      <c r="I1273" s="82">
        <f t="shared" si="59"/>
        <v>29.420186113099501</v>
      </c>
    </row>
    <row r="1274" spans="1:9" x14ac:dyDescent="0.25">
      <c r="A1274" s="79" t="str">
        <f t="shared" si="68"/>
        <v>H442017Q2</v>
      </c>
      <c r="B1274" s="79" t="str">
        <f t="shared" si="69"/>
        <v>2017Q2</v>
      </c>
      <c r="C1274" s="112" t="s">
        <v>83</v>
      </c>
      <c r="D1274" s="112" t="s">
        <v>447</v>
      </c>
      <c r="E1274" s="112" t="s">
        <v>480</v>
      </c>
      <c r="F1274" s="113">
        <v>448.56</v>
      </c>
      <c r="G1274" s="114">
        <v>15266</v>
      </c>
      <c r="H1274" s="112" t="s">
        <v>106</v>
      </c>
      <c r="I1274" s="82">
        <f t="shared" si="59"/>
        <v>29.382942486571466</v>
      </c>
    </row>
    <row r="1275" spans="1:9" x14ac:dyDescent="0.25">
      <c r="A1275" s="79" t="str">
        <f t="shared" si="68"/>
        <v>H442017Q3</v>
      </c>
      <c r="B1275" s="79" t="str">
        <f t="shared" si="69"/>
        <v>2017Q3</v>
      </c>
      <c r="C1275" s="112" t="s">
        <v>83</v>
      </c>
      <c r="D1275" s="112" t="s">
        <v>447</v>
      </c>
      <c r="E1275" s="112" t="s">
        <v>481</v>
      </c>
      <c r="F1275" s="113">
        <v>342.98</v>
      </c>
      <c r="G1275" s="114">
        <v>15322</v>
      </c>
      <c r="H1275" s="112" t="s">
        <v>106</v>
      </c>
      <c r="I1275" s="82">
        <f t="shared" si="59"/>
        <v>22.384806161075581</v>
      </c>
    </row>
    <row r="1276" spans="1:9" x14ac:dyDescent="0.25">
      <c r="A1276" s="79" t="str">
        <f t="shared" si="68"/>
        <v>H442017Q4</v>
      </c>
      <c r="B1276" s="79" t="str">
        <f t="shared" si="69"/>
        <v>2017Q4</v>
      </c>
      <c r="C1276" s="112" t="s">
        <v>83</v>
      </c>
      <c r="D1276" s="112" t="s">
        <v>447</v>
      </c>
      <c r="E1276" s="112" t="s">
        <v>464</v>
      </c>
      <c r="F1276" s="113">
        <v>544.25</v>
      </c>
      <c r="G1276" s="114">
        <v>15564</v>
      </c>
      <c r="H1276" s="112" t="s">
        <v>106</v>
      </c>
      <c r="I1276" s="82">
        <f t="shared" si="59"/>
        <v>34.96851709072218</v>
      </c>
    </row>
    <row r="1277" spans="1:9" x14ac:dyDescent="0.25">
      <c r="A1277" s="79" t="str">
        <f t="shared" si="68"/>
        <v>H452008Q1</v>
      </c>
      <c r="B1277" s="79" t="str">
        <f t="shared" si="69"/>
        <v>2008Q1</v>
      </c>
      <c r="C1277" s="112" t="s">
        <v>84</v>
      </c>
      <c r="D1277" s="112" t="s">
        <v>187</v>
      </c>
      <c r="E1277" s="112" t="s">
        <v>479</v>
      </c>
      <c r="F1277" s="113">
        <v>5.5</v>
      </c>
      <c r="G1277" s="114">
        <v>2453</v>
      </c>
      <c r="H1277" s="112" t="s">
        <v>120</v>
      </c>
      <c r="I1277" s="82">
        <f t="shared" si="59"/>
        <v>2.2421524663677128</v>
      </c>
    </row>
    <row r="1278" spans="1:9" x14ac:dyDescent="0.25">
      <c r="A1278" s="79" t="str">
        <f t="shared" si="68"/>
        <v>H452008Q2</v>
      </c>
      <c r="B1278" s="79" t="str">
        <f t="shared" si="69"/>
        <v>2008Q2</v>
      </c>
      <c r="C1278" s="112" t="s">
        <v>84</v>
      </c>
      <c r="D1278" s="112" t="s">
        <v>187</v>
      </c>
      <c r="E1278" s="112" t="s">
        <v>480</v>
      </c>
      <c r="F1278" s="113">
        <v>47</v>
      </c>
      <c r="G1278" s="114">
        <v>2691</v>
      </c>
      <c r="H1278" s="112" t="s">
        <v>120</v>
      </c>
      <c r="I1278" s="82">
        <f t="shared" si="59"/>
        <v>17.465626161278337</v>
      </c>
    </row>
    <row r="1279" spans="1:9" x14ac:dyDescent="0.25">
      <c r="A1279" s="79" t="str">
        <f t="shared" si="68"/>
        <v>H452008Q3</v>
      </c>
      <c r="B1279" s="79" t="str">
        <f t="shared" si="69"/>
        <v>2008Q3</v>
      </c>
      <c r="C1279" s="112" t="s">
        <v>84</v>
      </c>
      <c r="D1279" s="112" t="s">
        <v>187</v>
      </c>
      <c r="E1279" s="112" t="s">
        <v>481</v>
      </c>
      <c r="F1279" s="113">
        <v>18.7</v>
      </c>
      <c r="G1279" s="114">
        <v>2318</v>
      </c>
      <c r="H1279" s="112" t="s">
        <v>120</v>
      </c>
      <c r="I1279" s="82">
        <f t="shared" si="59"/>
        <v>8.0672993960310606</v>
      </c>
    </row>
    <row r="1280" spans="1:9" x14ac:dyDescent="0.25">
      <c r="A1280" s="79" t="str">
        <f t="shared" si="68"/>
        <v>H452008Q4</v>
      </c>
      <c r="B1280" s="79" t="str">
        <f t="shared" si="69"/>
        <v>2008Q4</v>
      </c>
      <c r="C1280" s="112" t="s">
        <v>84</v>
      </c>
      <c r="D1280" s="112" t="s">
        <v>187</v>
      </c>
      <c r="E1280" s="112" t="s">
        <v>464</v>
      </c>
      <c r="F1280" s="113">
        <v>24.2</v>
      </c>
      <c r="G1280" s="114">
        <v>2720</v>
      </c>
      <c r="H1280" s="112" t="s">
        <v>120</v>
      </c>
      <c r="I1280" s="82">
        <f t="shared" si="59"/>
        <v>8.8970588235294112</v>
      </c>
    </row>
    <row r="1281" spans="1:9" x14ac:dyDescent="0.25">
      <c r="A1281" s="79" t="str">
        <f t="shared" si="68"/>
        <v>H452009Q1</v>
      </c>
      <c r="B1281" s="79" t="str">
        <f t="shared" si="69"/>
        <v>2009Q1</v>
      </c>
      <c r="C1281" s="112" t="s">
        <v>84</v>
      </c>
      <c r="D1281" s="112" t="s">
        <v>119</v>
      </c>
      <c r="E1281" s="112" t="s">
        <v>479</v>
      </c>
      <c r="F1281" s="113">
        <v>17.8</v>
      </c>
      <c r="G1281" s="114">
        <v>2556</v>
      </c>
      <c r="H1281" s="112" t="s">
        <v>106</v>
      </c>
      <c r="I1281" s="82">
        <f t="shared" si="59"/>
        <v>6.9640062597809074</v>
      </c>
    </row>
    <row r="1282" spans="1:9" x14ac:dyDescent="0.25">
      <c r="A1282" s="79" t="str">
        <f t="shared" si="68"/>
        <v>H452009Q2</v>
      </c>
      <c r="B1282" s="79" t="str">
        <f t="shared" si="69"/>
        <v>2009Q2</v>
      </c>
      <c r="C1282" s="112" t="s">
        <v>84</v>
      </c>
      <c r="D1282" s="112" t="s">
        <v>119</v>
      </c>
      <c r="E1282" s="112" t="s">
        <v>480</v>
      </c>
      <c r="F1282" s="113">
        <v>29.3</v>
      </c>
      <c r="G1282" s="114">
        <v>2527</v>
      </c>
      <c r="H1282" s="112" t="s">
        <v>106</v>
      </c>
      <c r="I1282" s="82">
        <f t="shared" si="59"/>
        <v>11.594776414721014</v>
      </c>
    </row>
    <row r="1283" spans="1:9" x14ac:dyDescent="0.25">
      <c r="A1283" s="79" t="str">
        <f t="shared" si="68"/>
        <v>H452009Q3</v>
      </c>
      <c r="B1283" s="79" t="str">
        <f t="shared" si="69"/>
        <v>2009Q3</v>
      </c>
      <c r="C1283" s="112" t="s">
        <v>84</v>
      </c>
      <c r="D1283" s="112" t="s">
        <v>119</v>
      </c>
      <c r="E1283" s="112" t="s">
        <v>481</v>
      </c>
      <c r="F1283" s="113">
        <v>33.700000000000003</v>
      </c>
      <c r="G1283" s="114">
        <v>1816</v>
      </c>
      <c r="H1283" s="112" t="s">
        <v>120</v>
      </c>
      <c r="I1283" s="82">
        <f t="shared" ref="I1283:I1346" si="70">F1283/G1283*1000</f>
        <v>18.557268722466961</v>
      </c>
    </row>
    <row r="1284" spans="1:9" x14ac:dyDescent="0.25">
      <c r="A1284" s="79" t="str">
        <f t="shared" si="68"/>
        <v>H452009Q4</v>
      </c>
      <c r="B1284" s="79" t="str">
        <f t="shared" si="69"/>
        <v>2009Q4</v>
      </c>
      <c r="C1284" s="112" t="s">
        <v>84</v>
      </c>
      <c r="D1284" s="112" t="s">
        <v>119</v>
      </c>
      <c r="E1284" s="112" t="s">
        <v>464</v>
      </c>
      <c r="F1284" s="113">
        <v>45.7</v>
      </c>
      <c r="G1284" s="114">
        <v>1629</v>
      </c>
      <c r="H1284" s="112" t="s">
        <v>120</v>
      </c>
      <c r="I1284" s="82">
        <f t="shared" si="70"/>
        <v>28.054020871700434</v>
      </c>
    </row>
    <row r="1285" spans="1:9" x14ac:dyDescent="0.25">
      <c r="A1285" s="79" t="str">
        <f t="shared" si="68"/>
        <v>H452010Q1</v>
      </c>
      <c r="B1285" s="79" t="str">
        <f t="shared" si="69"/>
        <v>2010Q1</v>
      </c>
      <c r="C1285" s="112" t="s">
        <v>84</v>
      </c>
      <c r="D1285" s="112" t="s">
        <v>121</v>
      </c>
      <c r="E1285" s="112" t="s">
        <v>479</v>
      </c>
      <c r="F1285" s="113">
        <v>28.8</v>
      </c>
      <c r="G1285" s="114">
        <v>1811</v>
      </c>
      <c r="H1285" s="112" t="s">
        <v>106</v>
      </c>
      <c r="I1285" s="82">
        <f t="shared" si="70"/>
        <v>15.90281612368857</v>
      </c>
    </row>
    <row r="1286" spans="1:9" x14ac:dyDescent="0.25">
      <c r="A1286" s="79" t="str">
        <f t="shared" si="68"/>
        <v>H452010Q2</v>
      </c>
      <c r="B1286" s="79" t="str">
        <f t="shared" si="69"/>
        <v>2010Q2</v>
      </c>
      <c r="C1286" s="112" t="s">
        <v>84</v>
      </c>
      <c r="D1286" s="112" t="s">
        <v>121</v>
      </c>
      <c r="E1286" s="112" t="s">
        <v>480</v>
      </c>
      <c r="F1286" s="113">
        <v>24.4</v>
      </c>
      <c r="G1286" s="114">
        <v>1556</v>
      </c>
      <c r="H1286" s="112" t="s">
        <v>106</v>
      </c>
      <c r="I1286" s="82">
        <f t="shared" si="70"/>
        <v>15.681233933161954</v>
      </c>
    </row>
    <row r="1287" spans="1:9" x14ac:dyDescent="0.25">
      <c r="A1287" s="79" t="str">
        <f t="shared" si="68"/>
        <v>H452010Q3</v>
      </c>
      <c r="B1287" s="79" t="str">
        <f t="shared" si="69"/>
        <v>2010Q3</v>
      </c>
      <c r="C1287" s="112" t="s">
        <v>84</v>
      </c>
      <c r="D1287" s="112" t="s">
        <v>121</v>
      </c>
      <c r="E1287" s="112" t="s">
        <v>481</v>
      </c>
      <c r="F1287" s="113">
        <v>17.2</v>
      </c>
      <c r="G1287" s="114">
        <v>1211</v>
      </c>
      <c r="H1287" s="112" t="s">
        <v>106</v>
      </c>
      <c r="I1287" s="82">
        <f t="shared" si="70"/>
        <v>14.203137902559867</v>
      </c>
    </row>
    <row r="1288" spans="1:9" x14ac:dyDescent="0.25">
      <c r="A1288" s="79" t="str">
        <f t="shared" si="68"/>
        <v>H452010Q4</v>
      </c>
      <c r="B1288" s="79" t="str">
        <f t="shared" si="69"/>
        <v>2010Q4</v>
      </c>
      <c r="C1288" s="112" t="s">
        <v>84</v>
      </c>
      <c r="D1288" s="112" t="s">
        <v>121</v>
      </c>
      <c r="E1288" s="112" t="s">
        <v>464</v>
      </c>
      <c r="F1288" s="113">
        <v>7.6</v>
      </c>
      <c r="G1288" s="114">
        <v>906</v>
      </c>
      <c r="H1288" s="112" t="s">
        <v>106</v>
      </c>
      <c r="I1288" s="82">
        <f t="shared" si="70"/>
        <v>8.3885209713024267</v>
      </c>
    </row>
    <row r="1289" spans="1:9" x14ac:dyDescent="0.25">
      <c r="A1289" s="79" t="str">
        <f t="shared" si="68"/>
        <v>H452011Q1</v>
      </c>
      <c r="B1289" s="79" t="str">
        <f t="shared" si="69"/>
        <v>2011Q1</v>
      </c>
      <c r="C1289" s="112" t="s">
        <v>84</v>
      </c>
      <c r="D1289" s="112" t="s">
        <v>123</v>
      </c>
      <c r="E1289" s="112" t="s">
        <v>479</v>
      </c>
      <c r="F1289" s="113">
        <v>29.6</v>
      </c>
      <c r="G1289" s="114">
        <v>1241</v>
      </c>
      <c r="H1289" s="112" t="s">
        <v>106</v>
      </c>
      <c r="I1289" s="82">
        <f t="shared" si="70"/>
        <v>23.851732473811442</v>
      </c>
    </row>
    <row r="1290" spans="1:9" x14ac:dyDescent="0.25">
      <c r="A1290" s="79" t="str">
        <f t="shared" si="68"/>
        <v>H452011Q2</v>
      </c>
      <c r="B1290" s="79" t="str">
        <f t="shared" si="69"/>
        <v>2011Q2</v>
      </c>
      <c r="C1290" s="112" t="s">
        <v>84</v>
      </c>
      <c r="D1290" s="112" t="s">
        <v>123</v>
      </c>
      <c r="E1290" s="112" t="s">
        <v>480</v>
      </c>
      <c r="F1290" s="113">
        <v>12.5</v>
      </c>
      <c r="G1290" s="114">
        <v>1113</v>
      </c>
      <c r="H1290" s="112" t="s">
        <v>106</v>
      </c>
      <c r="I1290" s="82">
        <f t="shared" si="70"/>
        <v>11.230907457322552</v>
      </c>
    </row>
    <row r="1291" spans="1:9" x14ac:dyDescent="0.25">
      <c r="A1291" s="79" t="str">
        <f t="shared" si="68"/>
        <v>H452011Q3</v>
      </c>
      <c r="B1291" s="79" t="str">
        <f t="shared" si="69"/>
        <v>2011Q3</v>
      </c>
      <c r="C1291" s="112" t="s">
        <v>84</v>
      </c>
      <c r="D1291" s="112" t="s">
        <v>123</v>
      </c>
      <c r="E1291" s="112" t="s">
        <v>481</v>
      </c>
      <c r="F1291" s="113">
        <v>24</v>
      </c>
      <c r="G1291" s="114">
        <v>1126</v>
      </c>
      <c r="H1291" s="112" t="s">
        <v>106</v>
      </c>
      <c r="I1291" s="82">
        <f t="shared" si="70"/>
        <v>21.314387211367674</v>
      </c>
    </row>
    <row r="1292" spans="1:9" x14ac:dyDescent="0.25">
      <c r="A1292" s="79" t="str">
        <f t="shared" si="68"/>
        <v>H452011Q4</v>
      </c>
      <c r="B1292" s="79" t="str">
        <f t="shared" si="69"/>
        <v>2011Q4</v>
      </c>
      <c r="C1292" s="112" t="s">
        <v>84</v>
      </c>
      <c r="D1292" s="112" t="s">
        <v>123</v>
      </c>
      <c r="E1292" s="112" t="s">
        <v>464</v>
      </c>
      <c r="F1292" s="113">
        <v>14</v>
      </c>
      <c r="G1292" s="114">
        <v>1066</v>
      </c>
      <c r="H1292" s="112" t="s">
        <v>106</v>
      </c>
      <c r="I1292" s="82">
        <f t="shared" si="70"/>
        <v>13.133208255159476</v>
      </c>
    </row>
    <row r="1293" spans="1:9" x14ac:dyDescent="0.25">
      <c r="A1293" s="79" t="str">
        <f t="shared" si="68"/>
        <v>H452012Q1</v>
      </c>
      <c r="B1293" s="79" t="str">
        <f t="shared" si="69"/>
        <v>2012Q1</v>
      </c>
      <c r="C1293" s="112" t="s">
        <v>84</v>
      </c>
      <c r="D1293" s="112" t="s">
        <v>124</v>
      </c>
      <c r="E1293" s="112" t="s">
        <v>479</v>
      </c>
      <c r="F1293" s="113">
        <v>21.1</v>
      </c>
      <c r="G1293" s="114">
        <v>1257</v>
      </c>
      <c r="H1293" s="112" t="s">
        <v>106</v>
      </c>
      <c r="I1293" s="82">
        <f t="shared" si="70"/>
        <v>16.785998408910103</v>
      </c>
    </row>
    <row r="1294" spans="1:9" x14ac:dyDescent="0.25">
      <c r="A1294" s="79" t="str">
        <f t="shared" si="68"/>
        <v>H452012Q2</v>
      </c>
      <c r="B1294" s="79" t="str">
        <f t="shared" si="69"/>
        <v>2012Q2</v>
      </c>
      <c r="C1294" s="112" t="s">
        <v>84</v>
      </c>
      <c r="D1294" s="112" t="s">
        <v>124</v>
      </c>
      <c r="E1294" s="112" t="s">
        <v>480</v>
      </c>
      <c r="F1294" s="113">
        <v>20.399999999999999</v>
      </c>
      <c r="G1294" s="114">
        <v>984</v>
      </c>
      <c r="H1294" s="112" t="s">
        <v>106</v>
      </c>
      <c r="I1294" s="82">
        <f t="shared" si="70"/>
        <v>20.73170731707317</v>
      </c>
    </row>
    <row r="1295" spans="1:9" x14ac:dyDescent="0.25">
      <c r="A1295" s="79" t="str">
        <f t="shared" si="68"/>
        <v>H452012Q3</v>
      </c>
      <c r="B1295" s="79" t="str">
        <f t="shared" si="69"/>
        <v>2012Q3</v>
      </c>
      <c r="C1295" s="112" t="s">
        <v>84</v>
      </c>
      <c r="D1295" s="112" t="s">
        <v>124</v>
      </c>
      <c r="E1295" s="112" t="s">
        <v>481</v>
      </c>
      <c r="F1295" s="113">
        <v>42.2</v>
      </c>
      <c r="G1295" s="114">
        <v>943</v>
      </c>
      <c r="H1295" s="112" t="s">
        <v>106</v>
      </c>
      <c r="I1295" s="82">
        <f t="shared" si="70"/>
        <v>44.750795334040298</v>
      </c>
    </row>
    <row r="1296" spans="1:9" x14ac:dyDescent="0.25">
      <c r="A1296" s="79" t="str">
        <f t="shared" si="68"/>
        <v>H452012Q4</v>
      </c>
      <c r="B1296" s="79" t="str">
        <f t="shared" si="69"/>
        <v>2012Q4</v>
      </c>
      <c r="C1296" s="112" t="s">
        <v>84</v>
      </c>
      <c r="D1296" s="112" t="s">
        <v>124</v>
      </c>
      <c r="E1296" s="112" t="s">
        <v>464</v>
      </c>
      <c r="F1296" s="113">
        <v>25.2</v>
      </c>
      <c r="G1296" s="114">
        <v>996</v>
      </c>
      <c r="H1296" s="112" t="s">
        <v>106</v>
      </c>
      <c r="I1296" s="82">
        <f t="shared" si="70"/>
        <v>25.30120481927711</v>
      </c>
    </row>
    <row r="1297" spans="1:9" x14ac:dyDescent="0.25">
      <c r="A1297" s="79" t="str">
        <f t="shared" si="68"/>
        <v>H452013Q1</v>
      </c>
      <c r="B1297" s="79" t="str">
        <f t="shared" si="69"/>
        <v>2013Q1</v>
      </c>
      <c r="C1297" s="112" t="s">
        <v>84</v>
      </c>
      <c r="D1297" s="112" t="s">
        <v>125</v>
      </c>
      <c r="E1297" s="112" t="s">
        <v>479</v>
      </c>
      <c r="F1297" s="113">
        <v>9.6</v>
      </c>
      <c r="G1297" s="114">
        <v>963</v>
      </c>
      <c r="H1297" s="112" t="s">
        <v>106</v>
      </c>
      <c r="I1297" s="82">
        <f t="shared" si="70"/>
        <v>9.9688473520249232</v>
      </c>
    </row>
    <row r="1298" spans="1:9" x14ac:dyDescent="0.25">
      <c r="A1298" s="79" t="str">
        <f t="shared" si="68"/>
        <v>H452013Q2</v>
      </c>
      <c r="B1298" s="79" t="str">
        <f t="shared" si="69"/>
        <v>2013Q2</v>
      </c>
      <c r="C1298" s="112" t="s">
        <v>84</v>
      </c>
      <c r="D1298" s="112" t="s">
        <v>125</v>
      </c>
      <c r="E1298" s="112" t="s">
        <v>480</v>
      </c>
      <c r="F1298" s="113">
        <v>26.8</v>
      </c>
      <c r="G1298" s="114">
        <v>1080</v>
      </c>
      <c r="H1298" s="112" t="s">
        <v>106</v>
      </c>
      <c r="I1298" s="82">
        <f t="shared" si="70"/>
        <v>24.814814814814813</v>
      </c>
    </row>
    <row r="1299" spans="1:9" x14ac:dyDescent="0.25">
      <c r="A1299" s="79" t="str">
        <f t="shared" si="68"/>
        <v>H452013Q3</v>
      </c>
      <c r="B1299" s="79" t="str">
        <f t="shared" si="69"/>
        <v>2013Q3</v>
      </c>
      <c r="C1299" s="112" t="s">
        <v>84</v>
      </c>
      <c r="D1299" s="112" t="s">
        <v>125</v>
      </c>
      <c r="E1299" s="112" t="s">
        <v>481</v>
      </c>
      <c r="F1299" s="113">
        <v>40.1</v>
      </c>
      <c r="G1299" s="114">
        <v>905</v>
      </c>
      <c r="H1299" s="112" t="s">
        <v>106</v>
      </c>
      <c r="I1299" s="82">
        <f t="shared" si="70"/>
        <v>44.309392265193367</v>
      </c>
    </row>
    <row r="1300" spans="1:9" x14ac:dyDescent="0.25">
      <c r="A1300" s="79" t="str">
        <f t="shared" ref="A1300:A1341" si="71">C1300&amp;D1300&amp;"Q"&amp;E1300</f>
        <v>H452013Q4</v>
      </c>
      <c r="B1300" s="79" t="str">
        <f t="shared" ref="B1300:B1341" si="72">D1300&amp;"Q"&amp;E1300</f>
        <v>2013Q4</v>
      </c>
      <c r="C1300" s="112" t="s">
        <v>84</v>
      </c>
      <c r="D1300" s="112" t="s">
        <v>125</v>
      </c>
      <c r="E1300" s="112" t="s">
        <v>464</v>
      </c>
      <c r="F1300" s="113">
        <v>6.2</v>
      </c>
      <c r="G1300" s="114">
        <v>1025</v>
      </c>
      <c r="H1300" s="112" t="s">
        <v>106</v>
      </c>
      <c r="I1300" s="82">
        <f t="shared" si="70"/>
        <v>6.0487804878048781</v>
      </c>
    </row>
    <row r="1301" spans="1:9" x14ac:dyDescent="0.25">
      <c r="A1301" s="79" t="str">
        <f t="shared" si="71"/>
        <v>H452014Q1</v>
      </c>
      <c r="B1301" s="79" t="str">
        <f t="shared" si="72"/>
        <v>2014Q1</v>
      </c>
      <c r="C1301" s="112" t="s">
        <v>84</v>
      </c>
      <c r="D1301" s="112" t="s">
        <v>126</v>
      </c>
      <c r="E1301" s="112" t="s">
        <v>479</v>
      </c>
      <c r="F1301" s="113">
        <v>28.8</v>
      </c>
      <c r="G1301" s="114">
        <v>973</v>
      </c>
      <c r="H1301" s="112" t="s">
        <v>106</v>
      </c>
      <c r="I1301" s="82">
        <f t="shared" si="70"/>
        <v>29.599177800616651</v>
      </c>
    </row>
    <row r="1302" spans="1:9" x14ac:dyDescent="0.25">
      <c r="A1302" s="79" t="str">
        <f t="shared" si="71"/>
        <v>H452014Q2</v>
      </c>
      <c r="B1302" s="79" t="str">
        <f t="shared" si="72"/>
        <v>2014Q2</v>
      </c>
      <c r="C1302" s="112" t="s">
        <v>84</v>
      </c>
      <c r="D1302" s="112" t="s">
        <v>126</v>
      </c>
      <c r="E1302" s="112" t="s">
        <v>480</v>
      </c>
      <c r="F1302" s="113">
        <v>17.2</v>
      </c>
      <c r="G1302" s="114">
        <v>1145</v>
      </c>
      <c r="H1302" s="112" t="s">
        <v>106</v>
      </c>
      <c r="I1302" s="82">
        <f t="shared" si="70"/>
        <v>15.021834061135371</v>
      </c>
    </row>
    <row r="1303" spans="1:9" x14ac:dyDescent="0.25">
      <c r="A1303" s="79" t="str">
        <f t="shared" si="71"/>
        <v>H452014Q3</v>
      </c>
      <c r="B1303" s="79" t="str">
        <f t="shared" si="72"/>
        <v>2014Q3</v>
      </c>
      <c r="C1303" s="112" t="s">
        <v>84</v>
      </c>
      <c r="D1303" s="112" t="s">
        <v>126</v>
      </c>
      <c r="E1303" s="112" t="s">
        <v>481</v>
      </c>
      <c r="F1303" s="113">
        <v>28</v>
      </c>
      <c r="G1303" s="114">
        <v>1184</v>
      </c>
      <c r="H1303" s="112" t="s">
        <v>106</v>
      </c>
      <c r="I1303" s="82">
        <f t="shared" si="70"/>
        <v>23.648648648648649</v>
      </c>
    </row>
    <row r="1304" spans="1:9" x14ac:dyDescent="0.25">
      <c r="A1304" s="79" t="str">
        <f t="shared" si="71"/>
        <v>H452014Q4</v>
      </c>
      <c r="B1304" s="79" t="str">
        <f t="shared" si="72"/>
        <v>2014Q4</v>
      </c>
      <c r="C1304" s="112" t="s">
        <v>84</v>
      </c>
      <c r="D1304" s="112" t="s">
        <v>126</v>
      </c>
      <c r="E1304" s="112" t="s">
        <v>464</v>
      </c>
      <c r="F1304" s="113">
        <v>29.2</v>
      </c>
      <c r="G1304" s="114">
        <v>1200</v>
      </c>
      <c r="H1304" s="112" t="s">
        <v>106</v>
      </c>
      <c r="I1304" s="82">
        <f t="shared" si="70"/>
        <v>24.333333333333332</v>
      </c>
    </row>
    <row r="1305" spans="1:9" x14ac:dyDescent="0.25">
      <c r="A1305" s="79" t="str">
        <f t="shared" si="71"/>
        <v>H452015Q1</v>
      </c>
      <c r="B1305" s="79" t="str">
        <f t="shared" si="72"/>
        <v>2015Q1</v>
      </c>
      <c r="C1305" s="112" t="s">
        <v>84</v>
      </c>
      <c r="D1305" s="112" t="s">
        <v>127</v>
      </c>
      <c r="E1305" s="112" t="s">
        <v>479</v>
      </c>
      <c r="F1305" s="113">
        <v>27</v>
      </c>
      <c r="G1305" s="114">
        <v>1203</v>
      </c>
      <c r="H1305" s="112" t="s">
        <v>106</v>
      </c>
      <c r="I1305" s="82">
        <f t="shared" si="70"/>
        <v>22.443890274314214</v>
      </c>
    </row>
    <row r="1306" spans="1:9" x14ac:dyDescent="0.25">
      <c r="A1306" s="79" t="str">
        <f t="shared" si="71"/>
        <v>H452015Q2</v>
      </c>
      <c r="B1306" s="79" t="str">
        <f t="shared" si="72"/>
        <v>2015Q2</v>
      </c>
      <c r="C1306" s="112" t="s">
        <v>84</v>
      </c>
      <c r="D1306" s="112" t="s">
        <v>127</v>
      </c>
      <c r="E1306" s="112" t="s">
        <v>480</v>
      </c>
      <c r="F1306" s="113">
        <v>14.4</v>
      </c>
      <c r="G1306" s="114">
        <v>1349</v>
      </c>
      <c r="H1306" s="112" t="s">
        <v>106</v>
      </c>
      <c r="I1306" s="82">
        <f t="shared" si="70"/>
        <v>10.674573758339511</v>
      </c>
    </row>
    <row r="1307" spans="1:9" x14ac:dyDescent="0.25">
      <c r="A1307" s="79" t="str">
        <f t="shared" si="71"/>
        <v>H452015Q3</v>
      </c>
      <c r="B1307" s="79" t="str">
        <f t="shared" si="72"/>
        <v>2015Q3</v>
      </c>
      <c r="C1307" s="112" t="s">
        <v>84</v>
      </c>
      <c r="D1307" s="112" t="s">
        <v>127</v>
      </c>
      <c r="E1307" s="112" t="s">
        <v>481</v>
      </c>
      <c r="F1307" s="113">
        <v>2.4</v>
      </c>
      <c r="G1307" s="114">
        <v>1207</v>
      </c>
      <c r="H1307" s="112" t="s">
        <v>106</v>
      </c>
      <c r="I1307" s="82">
        <f t="shared" si="70"/>
        <v>1.988400994200497</v>
      </c>
    </row>
    <row r="1308" spans="1:9" x14ac:dyDescent="0.25">
      <c r="A1308" s="79" t="str">
        <f t="shared" si="71"/>
        <v>H452015Q4</v>
      </c>
      <c r="B1308" s="79" t="str">
        <f t="shared" si="72"/>
        <v>2015Q4</v>
      </c>
      <c r="C1308" s="112" t="s">
        <v>84</v>
      </c>
      <c r="D1308" s="112" t="s">
        <v>127</v>
      </c>
      <c r="E1308" s="112" t="s">
        <v>464</v>
      </c>
      <c r="F1308" s="113">
        <v>48.4</v>
      </c>
      <c r="G1308" s="114">
        <v>1389</v>
      </c>
      <c r="H1308" s="112" t="s">
        <v>106</v>
      </c>
      <c r="I1308" s="82">
        <f t="shared" si="70"/>
        <v>34.845212383009361</v>
      </c>
    </row>
    <row r="1309" spans="1:9" x14ac:dyDescent="0.25">
      <c r="A1309" s="79" t="str">
        <f t="shared" si="71"/>
        <v>H452016Q1</v>
      </c>
      <c r="B1309" s="79" t="str">
        <f t="shared" si="72"/>
        <v>2016Q1</v>
      </c>
      <c r="C1309" s="112" t="s">
        <v>84</v>
      </c>
      <c r="D1309" s="112" t="s">
        <v>428</v>
      </c>
      <c r="E1309" s="112" t="s">
        <v>479</v>
      </c>
      <c r="F1309" s="113">
        <v>29.6</v>
      </c>
      <c r="G1309" s="114">
        <v>1341</v>
      </c>
      <c r="H1309" s="112" t="s">
        <v>106</v>
      </c>
      <c r="I1309" s="82">
        <f t="shared" si="70"/>
        <v>22.073079791200598</v>
      </c>
    </row>
    <row r="1310" spans="1:9" x14ac:dyDescent="0.25">
      <c r="A1310" s="79" t="str">
        <f t="shared" si="71"/>
        <v>H452016Q2</v>
      </c>
      <c r="B1310" s="79" t="str">
        <f t="shared" si="72"/>
        <v>2016Q2</v>
      </c>
      <c r="C1310" s="112" t="s">
        <v>84</v>
      </c>
      <c r="D1310" s="112" t="s">
        <v>428</v>
      </c>
      <c r="E1310" s="112" t="s">
        <v>480</v>
      </c>
      <c r="F1310" s="113">
        <v>28.4</v>
      </c>
      <c r="G1310" s="114">
        <v>1234</v>
      </c>
      <c r="H1310" s="112" t="s">
        <v>106</v>
      </c>
      <c r="I1310" s="82">
        <f t="shared" si="70"/>
        <v>23.014586709886544</v>
      </c>
    </row>
    <row r="1311" spans="1:9" x14ac:dyDescent="0.25">
      <c r="A1311" s="79" t="str">
        <f t="shared" si="71"/>
        <v>H452016Q3</v>
      </c>
      <c r="B1311" s="79" t="str">
        <f t="shared" si="72"/>
        <v>2016Q3</v>
      </c>
      <c r="C1311" s="112" t="s">
        <v>84</v>
      </c>
      <c r="D1311" s="112" t="s">
        <v>428</v>
      </c>
      <c r="E1311" s="112" t="s">
        <v>481</v>
      </c>
      <c r="F1311" s="113">
        <v>30.4</v>
      </c>
      <c r="G1311" s="114">
        <v>1395</v>
      </c>
      <c r="H1311" s="112" t="s">
        <v>106</v>
      </c>
      <c r="I1311" s="82">
        <f t="shared" si="70"/>
        <v>21.792114695340501</v>
      </c>
    </row>
    <row r="1312" spans="1:9" x14ac:dyDescent="0.25">
      <c r="A1312" s="79" t="str">
        <f t="shared" si="71"/>
        <v>H452016Q4</v>
      </c>
      <c r="B1312" s="79" t="str">
        <f t="shared" si="72"/>
        <v>2016Q4</v>
      </c>
      <c r="C1312" s="112" t="s">
        <v>84</v>
      </c>
      <c r="D1312" s="112" t="s">
        <v>428</v>
      </c>
      <c r="E1312" s="112" t="s">
        <v>464</v>
      </c>
      <c r="F1312" s="113">
        <v>22.8</v>
      </c>
      <c r="G1312" s="114">
        <v>1236</v>
      </c>
      <c r="H1312" s="112" t="s">
        <v>106</v>
      </c>
      <c r="I1312" s="82">
        <f t="shared" si="70"/>
        <v>18.446601941747574</v>
      </c>
    </row>
    <row r="1313" spans="1:9" x14ac:dyDescent="0.25">
      <c r="A1313" s="79" t="str">
        <f t="shared" si="71"/>
        <v>H452017Q1</v>
      </c>
      <c r="B1313" s="79" t="str">
        <f t="shared" si="72"/>
        <v>2017Q1</v>
      </c>
      <c r="C1313" s="112" t="s">
        <v>84</v>
      </c>
      <c r="D1313" s="112" t="s">
        <v>447</v>
      </c>
      <c r="E1313" s="112" t="s">
        <v>479</v>
      </c>
      <c r="F1313" s="113">
        <v>29.7</v>
      </c>
      <c r="G1313" s="114">
        <v>1417</v>
      </c>
      <c r="H1313" s="112" t="s">
        <v>106</v>
      </c>
      <c r="I1313" s="82">
        <f t="shared" si="70"/>
        <v>20.959774170783348</v>
      </c>
    </row>
    <row r="1314" spans="1:9" x14ac:dyDescent="0.25">
      <c r="A1314" s="79" t="str">
        <f t="shared" si="71"/>
        <v>H452017Q2</v>
      </c>
      <c r="B1314" s="79" t="str">
        <f t="shared" si="72"/>
        <v>2017Q2</v>
      </c>
      <c r="C1314" s="112" t="s">
        <v>84</v>
      </c>
      <c r="D1314" s="112" t="s">
        <v>447</v>
      </c>
      <c r="E1314" s="112" t="s">
        <v>480</v>
      </c>
      <c r="F1314" s="113">
        <v>27.6</v>
      </c>
      <c r="G1314" s="114">
        <v>1250</v>
      </c>
      <c r="H1314" s="112" t="s">
        <v>106</v>
      </c>
      <c r="I1314" s="82">
        <f t="shared" si="70"/>
        <v>22.080000000000002</v>
      </c>
    </row>
    <row r="1315" spans="1:9" x14ac:dyDescent="0.25">
      <c r="A1315" s="79" t="str">
        <f t="shared" si="71"/>
        <v>H452017Q3</v>
      </c>
      <c r="B1315" s="79" t="str">
        <f t="shared" si="72"/>
        <v>2017Q3</v>
      </c>
      <c r="C1315" s="112" t="s">
        <v>84</v>
      </c>
      <c r="D1315" s="112" t="s">
        <v>447</v>
      </c>
      <c r="E1315" s="112" t="s">
        <v>481</v>
      </c>
      <c r="F1315" s="113">
        <v>2.9</v>
      </c>
      <c r="G1315" s="114">
        <v>1046</v>
      </c>
      <c r="H1315" s="112" t="s">
        <v>106</v>
      </c>
      <c r="I1315" s="82">
        <f t="shared" si="70"/>
        <v>2.7724665391969405</v>
      </c>
    </row>
    <row r="1316" spans="1:9" x14ac:dyDescent="0.25">
      <c r="A1316" s="79" t="str">
        <f t="shared" si="71"/>
        <v>H452017Q4</v>
      </c>
      <c r="B1316" s="79" t="str">
        <f t="shared" si="72"/>
        <v>2017Q4</v>
      </c>
      <c r="C1316" s="112" t="s">
        <v>84</v>
      </c>
      <c r="D1316" s="112" t="s">
        <v>447</v>
      </c>
      <c r="E1316" s="112" t="s">
        <v>464</v>
      </c>
      <c r="F1316" s="113">
        <v>41.2</v>
      </c>
      <c r="G1316" s="114">
        <v>1090</v>
      </c>
      <c r="H1316" s="112" t="s">
        <v>106</v>
      </c>
      <c r="I1316" s="82">
        <f t="shared" si="70"/>
        <v>37.798165137614681</v>
      </c>
    </row>
    <row r="1317" spans="1:9" x14ac:dyDescent="0.25">
      <c r="A1317" s="79" t="str">
        <f t="shared" si="71"/>
        <v>H452019Q2</v>
      </c>
      <c r="B1317" s="79" t="str">
        <f t="shared" si="72"/>
        <v>2019Q2</v>
      </c>
      <c r="C1317" s="112" t="s">
        <v>84</v>
      </c>
      <c r="D1317" s="112" t="s">
        <v>478</v>
      </c>
      <c r="E1317" s="112" t="s">
        <v>480</v>
      </c>
      <c r="F1317" s="113">
        <v>11.5</v>
      </c>
      <c r="G1317" s="114">
        <v>732</v>
      </c>
      <c r="H1317" s="112" t="s">
        <v>106</v>
      </c>
      <c r="I1317" s="82">
        <f t="shared" si="70"/>
        <v>15.710382513661202</v>
      </c>
    </row>
    <row r="1318" spans="1:9" x14ac:dyDescent="0.25">
      <c r="A1318" s="79" t="str">
        <f t="shared" si="71"/>
        <v>H462008Q1</v>
      </c>
      <c r="B1318" s="79" t="str">
        <f t="shared" si="72"/>
        <v>2008Q1</v>
      </c>
      <c r="C1318" s="112" t="s">
        <v>85</v>
      </c>
      <c r="D1318" s="112" t="s">
        <v>187</v>
      </c>
      <c r="E1318" s="112" t="s">
        <v>479</v>
      </c>
      <c r="F1318" s="113">
        <v>328.70000000000005</v>
      </c>
      <c r="G1318" s="114">
        <v>20758</v>
      </c>
      <c r="H1318" s="112" t="s">
        <v>120</v>
      </c>
      <c r="I1318" s="82">
        <f t="shared" si="70"/>
        <v>15.834858849600158</v>
      </c>
    </row>
    <row r="1319" spans="1:9" x14ac:dyDescent="0.25">
      <c r="A1319" s="79" t="str">
        <f t="shared" si="71"/>
        <v>H462008Q2</v>
      </c>
      <c r="B1319" s="79" t="str">
        <f t="shared" si="72"/>
        <v>2008Q2</v>
      </c>
      <c r="C1319" s="112" t="s">
        <v>85</v>
      </c>
      <c r="D1319" s="112" t="s">
        <v>187</v>
      </c>
      <c r="E1319" s="112" t="s">
        <v>480</v>
      </c>
      <c r="F1319" s="113">
        <v>289.8</v>
      </c>
      <c r="G1319" s="114">
        <v>20250</v>
      </c>
      <c r="H1319" s="112" t="s">
        <v>120</v>
      </c>
      <c r="I1319" s="82">
        <f t="shared" si="70"/>
        <v>14.311111111111112</v>
      </c>
    </row>
    <row r="1320" spans="1:9" x14ac:dyDescent="0.25">
      <c r="A1320" s="79" t="str">
        <f t="shared" si="71"/>
        <v>H462008Q3</v>
      </c>
      <c r="B1320" s="79" t="str">
        <f t="shared" si="72"/>
        <v>2008Q3</v>
      </c>
      <c r="C1320" s="112" t="s">
        <v>85</v>
      </c>
      <c r="D1320" s="112" t="s">
        <v>187</v>
      </c>
      <c r="E1320" s="112" t="s">
        <v>481</v>
      </c>
      <c r="F1320" s="113">
        <v>332</v>
      </c>
      <c r="G1320" s="114">
        <v>20268</v>
      </c>
      <c r="H1320" s="112" t="s">
        <v>120</v>
      </c>
      <c r="I1320" s="82">
        <f t="shared" si="70"/>
        <v>16.380501282810339</v>
      </c>
    </row>
    <row r="1321" spans="1:9" x14ac:dyDescent="0.25">
      <c r="A1321" s="79" t="str">
        <f t="shared" si="71"/>
        <v>H462008Q4</v>
      </c>
      <c r="B1321" s="79" t="str">
        <f t="shared" si="72"/>
        <v>2008Q4</v>
      </c>
      <c r="C1321" s="112" t="s">
        <v>85</v>
      </c>
      <c r="D1321" s="112" t="s">
        <v>187</v>
      </c>
      <c r="E1321" s="112" t="s">
        <v>464</v>
      </c>
      <c r="F1321" s="113">
        <v>272.60000000000002</v>
      </c>
      <c r="G1321" s="114">
        <v>21469</v>
      </c>
      <c r="H1321" s="112" t="s">
        <v>120</v>
      </c>
      <c r="I1321" s="82">
        <f t="shared" si="70"/>
        <v>12.697377614234478</v>
      </c>
    </row>
    <row r="1322" spans="1:9" x14ac:dyDescent="0.25">
      <c r="A1322" s="79" t="str">
        <f t="shared" si="71"/>
        <v>H462009Q1</v>
      </c>
      <c r="B1322" s="79" t="str">
        <f t="shared" si="72"/>
        <v>2009Q1</v>
      </c>
      <c r="C1322" s="112" t="s">
        <v>85</v>
      </c>
      <c r="D1322" s="112" t="s">
        <v>119</v>
      </c>
      <c r="E1322" s="112" t="s">
        <v>479</v>
      </c>
      <c r="F1322" s="113">
        <v>329.8</v>
      </c>
      <c r="G1322" s="114">
        <v>21262</v>
      </c>
      <c r="H1322" s="112" t="s">
        <v>106</v>
      </c>
      <c r="I1322" s="82">
        <f t="shared" si="70"/>
        <v>15.511240711127835</v>
      </c>
    </row>
    <row r="1323" spans="1:9" x14ac:dyDescent="0.25">
      <c r="A1323" s="79" t="str">
        <f t="shared" si="71"/>
        <v>H462009Q2</v>
      </c>
      <c r="B1323" s="79" t="str">
        <f t="shared" si="72"/>
        <v>2009Q2</v>
      </c>
      <c r="C1323" s="112" t="s">
        <v>85</v>
      </c>
      <c r="D1323" s="112" t="s">
        <v>119</v>
      </c>
      <c r="E1323" s="112" t="s">
        <v>480</v>
      </c>
      <c r="F1323" s="113">
        <v>329.1</v>
      </c>
      <c r="G1323" s="114">
        <v>21414</v>
      </c>
      <c r="H1323" s="112" t="s">
        <v>106</v>
      </c>
      <c r="I1323" s="82">
        <f t="shared" si="70"/>
        <v>15.368450546371534</v>
      </c>
    </row>
    <row r="1324" spans="1:9" x14ac:dyDescent="0.25">
      <c r="A1324" s="79" t="str">
        <f t="shared" si="71"/>
        <v>H462009Q3</v>
      </c>
      <c r="B1324" s="79" t="str">
        <f t="shared" si="72"/>
        <v>2009Q3</v>
      </c>
      <c r="C1324" s="112" t="s">
        <v>85</v>
      </c>
      <c r="D1324" s="112" t="s">
        <v>119</v>
      </c>
      <c r="E1324" s="112" t="s">
        <v>481</v>
      </c>
      <c r="F1324" s="113">
        <v>385.34</v>
      </c>
      <c r="G1324" s="114">
        <v>20924</v>
      </c>
      <c r="H1324" s="112" t="s">
        <v>120</v>
      </c>
      <c r="I1324" s="82">
        <f t="shared" si="70"/>
        <v>18.416172815905178</v>
      </c>
    </row>
    <row r="1325" spans="1:9" x14ac:dyDescent="0.25">
      <c r="A1325" s="79" t="str">
        <f t="shared" si="71"/>
        <v>H462009Q4</v>
      </c>
      <c r="B1325" s="79" t="str">
        <f t="shared" si="72"/>
        <v>2009Q4</v>
      </c>
      <c r="C1325" s="112" t="s">
        <v>85</v>
      </c>
      <c r="D1325" s="112" t="s">
        <v>119</v>
      </c>
      <c r="E1325" s="112" t="s">
        <v>464</v>
      </c>
      <c r="F1325" s="113">
        <v>560.62</v>
      </c>
      <c r="G1325" s="114">
        <v>19616</v>
      </c>
      <c r="H1325" s="112" t="s">
        <v>120</v>
      </c>
      <c r="I1325" s="82">
        <f t="shared" si="70"/>
        <v>28.579730831973901</v>
      </c>
    </row>
    <row r="1326" spans="1:9" x14ac:dyDescent="0.25">
      <c r="A1326" s="79" t="str">
        <f t="shared" si="71"/>
        <v>H462010Q1</v>
      </c>
      <c r="B1326" s="79" t="str">
        <f t="shared" si="72"/>
        <v>2010Q1</v>
      </c>
      <c r="C1326" s="112" t="s">
        <v>85</v>
      </c>
      <c r="D1326" s="112" t="s">
        <v>121</v>
      </c>
      <c r="E1326" s="112" t="s">
        <v>479</v>
      </c>
      <c r="F1326" s="113">
        <v>328.08</v>
      </c>
      <c r="G1326" s="114">
        <v>19350</v>
      </c>
      <c r="H1326" s="112" t="s">
        <v>106</v>
      </c>
      <c r="I1326" s="82">
        <f t="shared" si="70"/>
        <v>16.95503875968992</v>
      </c>
    </row>
    <row r="1327" spans="1:9" x14ac:dyDescent="0.25">
      <c r="A1327" s="79" t="str">
        <f t="shared" si="71"/>
        <v>H462010Q2</v>
      </c>
      <c r="B1327" s="79" t="str">
        <f t="shared" si="72"/>
        <v>2010Q2</v>
      </c>
      <c r="C1327" s="112" t="s">
        <v>85</v>
      </c>
      <c r="D1327" s="112" t="s">
        <v>121</v>
      </c>
      <c r="E1327" s="112" t="s">
        <v>480</v>
      </c>
      <c r="F1327" s="113">
        <v>364.62</v>
      </c>
      <c r="G1327" s="114">
        <v>19200</v>
      </c>
      <c r="H1327" s="112" t="s">
        <v>106</v>
      </c>
      <c r="I1327" s="82">
        <f t="shared" si="70"/>
        <v>18.990625000000001</v>
      </c>
    </row>
    <row r="1328" spans="1:9" x14ac:dyDescent="0.25">
      <c r="A1328" s="79" t="str">
        <f t="shared" si="71"/>
        <v>H462010Q3</v>
      </c>
      <c r="B1328" s="79" t="str">
        <f t="shared" si="72"/>
        <v>2010Q3</v>
      </c>
      <c r="C1328" s="112" t="s">
        <v>85</v>
      </c>
      <c r="D1328" s="112" t="s">
        <v>121</v>
      </c>
      <c r="E1328" s="112" t="s">
        <v>481</v>
      </c>
      <c r="F1328" s="113">
        <v>265.89999999999998</v>
      </c>
      <c r="G1328" s="114">
        <v>19824</v>
      </c>
      <c r="H1328" s="112" t="s">
        <v>106</v>
      </c>
      <c r="I1328" s="82">
        <f t="shared" si="70"/>
        <v>13.413034705407586</v>
      </c>
    </row>
    <row r="1329" spans="1:9" x14ac:dyDescent="0.25">
      <c r="A1329" s="79" t="str">
        <f t="shared" si="71"/>
        <v>H462010Q4</v>
      </c>
      <c r="B1329" s="79" t="str">
        <f t="shared" si="72"/>
        <v>2010Q4</v>
      </c>
      <c r="C1329" s="112" t="s">
        <v>85</v>
      </c>
      <c r="D1329" s="112" t="s">
        <v>121</v>
      </c>
      <c r="E1329" s="112" t="s">
        <v>464</v>
      </c>
      <c r="F1329" s="113">
        <v>345.8</v>
      </c>
      <c r="G1329" s="114">
        <v>20293</v>
      </c>
      <c r="H1329" s="112" t="s">
        <v>106</v>
      </c>
      <c r="I1329" s="82">
        <f t="shared" si="70"/>
        <v>17.04035874439462</v>
      </c>
    </row>
    <row r="1330" spans="1:9" x14ac:dyDescent="0.25">
      <c r="A1330" s="79" t="str">
        <f t="shared" si="71"/>
        <v>H462011Q1</v>
      </c>
      <c r="B1330" s="79" t="str">
        <f t="shared" si="72"/>
        <v>2011Q1</v>
      </c>
      <c r="C1330" s="112" t="s">
        <v>85</v>
      </c>
      <c r="D1330" s="112" t="s">
        <v>123</v>
      </c>
      <c r="E1330" s="112" t="s">
        <v>479</v>
      </c>
      <c r="F1330" s="113">
        <v>345.78</v>
      </c>
      <c r="G1330" s="114">
        <v>20644</v>
      </c>
      <c r="H1330" s="112" t="s">
        <v>106</v>
      </c>
      <c r="I1330" s="82">
        <f t="shared" si="70"/>
        <v>16.74966091842666</v>
      </c>
    </row>
    <row r="1331" spans="1:9" x14ac:dyDescent="0.25">
      <c r="A1331" s="79" t="str">
        <f t="shared" si="71"/>
        <v>H462011Q2</v>
      </c>
      <c r="B1331" s="79" t="str">
        <f t="shared" si="72"/>
        <v>2011Q2</v>
      </c>
      <c r="C1331" s="112" t="s">
        <v>85</v>
      </c>
      <c r="D1331" s="112" t="s">
        <v>123</v>
      </c>
      <c r="E1331" s="112" t="s">
        <v>480</v>
      </c>
      <c r="F1331" s="113">
        <v>328.8</v>
      </c>
      <c r="G1331" s="114">
        <v>20878</v>
      </c>
      <c r="H1331" s="112" t="s">
        <v>106</v>
      </c>
      <c r="I1331" s="82">
        <f t="shared" si="70"/>
        <v>15.74863492671712</v>
      </c>
    </row>
    <row r="1332" spans="1:9" x14ac:dyDescent="0.25">
      <c r="A1332" s="79" t="str">
        <f t="shared" si="71"/>
        <v>H462011Q3</v>
      </c>
      <c r="B1332" s="79" t="str">
        <f t="shared" si="72"/>
        <v>2011Q3</v>
      </c>
      <c r="C1332" s="112" t="s">
        <v>85</v>
      </c>
      <c r="D1332" s="112" t="s">
        <v>123</v>
      </c>
      <c r="E1332" s="112" t="s">
        <v>481</v>
      </c>
      <c r="F1332" s="113">
        <v>254.5</v>
      </c>
      <c r="G1332" s="114">
        <v>20217</v>
      </c>
      <c r="H1332" s="112" t="s">
        <v>106</v>
      </c>
      <c r="I1332" s="82">
        <f t="shared" si="70"/>
        <v>12.588415689766038</v>
      </c>
    </row>
    <row r="1333" spans="1:9" x14ac:dyDescent="0.25">
      <c r="A1333" s="79" t="str">
        <f t="shared" si="71"/>
        <v>H462011Q4</v>
      </c>
      <c r="B1333" s="79" t="str">
        <f t="shared" si="72"/>
        <v>2011Q4</v>
      </c>
      <c r="C1333" s="112" t="s">
        <v>85</v>
      </c>
      <c r="D1333" s="112" t="s">
        <v>123</v>
      </c>
      <c r="E1333" s="112" t="s">
        <v>464</v>
      </c>
      <c r="F1333" s="113">
        <v>298.74</v>
      </c>
      <c r="G1333" s="114">
        <v>19549</v>
      </c>
      <c r="H1333" s="112" t="s">
        <v>106</v>
      </c>
      <c r="I1333" s="82">
        <f t="shared" si="70"/>
        <v>15.281600081845619</v>
      </c>
    </row>
    <row r="1334" spans="1:9" x14ac:dyDescent="0.25">
      <c r="A1334" s="79" t="str">
        <f t="shared" si="71"/>
        <v>H462012Q1</v>
      </c>
      <c r="B1334" s="79" t="str">
        <f t="shared" si="72"/>
        <v>2012Q1</v>
      </c>
      <c r="C1334" s="112" t="s">
        <v>85</v>
      </c>
      <c r="D1334" s="112" t="s">
        <v>124</v>
      </c>
      <c r="E1334" s="112" t="s">
        <v>479</v>
      </c>
      <c r="F1334" s="113">
        <v>364</v>
      </c>
      <c r="G1334" s="114">
        <v>22129</v>
      </c>
      <c r="H1334" s="112" t="s">
        <v>106</v>
      </c>
      <c r="I1334" s="82">
        <f t="shared" si="70"/>
        <v>16.44900356997605</v>
      </c>
    </row>
    <row r="1335" spans="1:9" x14ac:dyDescent="0.25">
      <c r="A1335" s="79" t="str">
        <f t="shared" si="71"/>
        <v>H462012Q2</v>
      </c>
      <c r="B1335" s="79" t="str">
        <f t="shared" si="72"/>
        <v>2012Q2</v>
      </c>
      <c r="C1335" s="112" t="s">
        <v>85</v>
      </c>
      <c r="D1335" s="112" t="s">
        <v>124</v>
      </c>
      <c r="E1335" s="112" t="s">
        <v>480</v>
      </c>
      <c r="F1335" s="113">
        <v>361.52</v>
      </c>
      <c r="G1335" s="114">
        <v>19422</v>
      </c>
      <c r="H1335" s="112" t="s">
        <v>106</v>
      </c>
      <c r="I1335" s="82">
        <f t="shared" si="70"/>
        <v>18.613942951292348</v>
      </c>
    </row>
    <row r="1336" spans="1:9" x14ac:dyDescent="0.25">
      <c r="A1336" s="79" t="str">
        <f t="shared" si="71"/>
        <v>H462012Q3</v>
      </c>
      <c r="B1336" s="79" t="str">
        <f t="shared" si="72"/>
        <v>2012Q3</v>
      </c>
      <c r="C1336" s="112" t="s">
        <v>85</v>
      </c>
      <c r="D1336" s="112" t="s">
        <v>124</v>
      </c>
      <c r="E1336" s="112" t="s">
        <v>481</v>
      </c>
      <c r="F1336" s="113">
        <v>254.98</v>
      </c>
      <c r="G1336" s="114">
        <v>19781</v>
      </c>
      <c r="H1336" s="112" t="s">
        <v>106</v>
      </c>
      <c r="I1336" s="82">
        <f t="shared" si="70"/>
        <v>12.89014711086396</v>
      </c>
    </row>
    <row r="1337" spans="1:9" x14ac:dyDescent="0.25">
      <c r="A1337" s="79" t="str">
        <f t="shared" si="71"/>
        <v>H462012Q4</v>
      </c>
      <c r="B1337" s="79" t="str">
        <f t="shared" si="72"/>
        <v>2012Q4</v>
      </c>
      <c r="C1337" s="112" t="s">
        <v>85</v>
      </c>
      <c r="D1337" s="112" t="s">
        <v>124</v>
      </c>
      <c r="E1337" s="112" t="s">
        <v>464</v>
      </c>
      <c r="F1337" s="113">
        <v>364.52</v>
      </c>
      <c r="G1337" s="114">
        <v>21267</v>
      </c>
      <c r="H1337" s="112" t="s">
        <v>106</v>
      </c>
      <c r="I1337" s="82">
        <f t="shared" si="70"/>
        <v>17.140170216767761</v>
      </c>
    </row>
    <row r="1338" spans="1:9" x14ac:dyDescent="0.25">
      <c r="A1338" s="79" t="str">
        <f t="shared" si="71"/>
        <v>H462013Q1</v>
      </c>
      <c r="B1338" s="79" t="str">
        <f t="shared" si="72"/>
        <v>2013Q1</v>
      </c>
      <c r="C1338" s="112" t="s">
        <v>85</v>
      </c>
      <c r="D1338" s="112" t="s">
        <v>125</v>
      </c>
      <c r="E1338" s="112" t="s">
        <v>479</v>
      </c>
      <c r="F1338" s="113">
        <v>337.12</v>
      </c>
      <c r="G1338" s="114">
        <v>24518</v>
      </c>
      <c r="H1338" s="112" t="s">
        <v>106</v>
      </c>
      <c r="I1338" s="82">
        <f t="shared" si="70"/>
        <v>13.749898034097399</v>
      </c>
    </row>
    <row r="1339" spans="1:9" x14ac:dyDescent="0.25">
      <c r="A1339" s="79" t="str">
        <f t="shared" si="71"/>
        <v>H462013Q2</v>
      </c>
      <c r="B1339" s="79" t="str">
        <f t="shared" si="72"/>
        <v>2013Q2</v>
      </c>
      <c r="C1339" s="112" t="s">
        <v>85</v>
      </c>
      <c r="D1339" s="112" t="s">
        <v>125</v>
      </c>
      <c r="E1339" s="112" t="s">
        <v>480</v>
      </c>
      <c r="F1339" s="113">
        <v>417</v>
      </c>
      <c r="G1339" s="114">
        <v>24733</v>
      </c>
      <c r="H1339" s="112" t="s">
        <v>106</v>
      </c>
      <c r="I1339" s="82">
        <f t="shared" si="70"/>
        <v>16.860065499535036</v>
      </c>
    </row>
    <row r="1340" spans="1:9" x14ac:dyDescent="0.25">
      <c r="A1340" s="79" t="str">
        <f t="shared" si="71"/>
        <v>H462013Q3</v>
      </c>
      <c r="B1340" s="79" t="str">
        <f t="shared" si="72"/>
        <v>2013Q3</v>
      </c>
      <c r="C1340" s="112" t="s">
        <v>85</v>
      </c>
      <c r="D1340" s="112" t="s">
        <v>125</v>
      </c>
      <c r="E1340" s="112" t="s">
        <v>481</v>
      </c>
      <c r="F1340" s="113">
        <v>438.08</v>
      </c>
      <c r="G1340" s="114">
        <v>24235</v>
      </c>
      <c r="H1340" s="112" t="s">
        <v>106</v>
      </c>
      <c r="I1340" s="82">
        <f t="shared" si="70"/>
        <v>18.076335877862594</v>
      </c>
    </row>
    <row r="1341" spans="1:9" x14ac:dyDescent="0.25">
      <c r="A1341" s="79" t="str">
        <f t="shared" si="71"/>
        <v>H462013Q4</v>
      </c>
      <c r="B1341" s="79" t="str">
        <f t="shared" si="72"/>
        <v>2013Q4</v>
      </c>
      <c r="C1341" s="112" t="s">
        <v>85</v>
      </c>
      <c r="D1341" s="112" t="s">
        <v>125</v>
      </c>
      <c r="E1341" s="112" t="s">
        <v>464</v>
      </c>
      <c r="F1341" s="113">
        <v>417.76</v>
      </c>
      <c r="G1341" s="114">
        <v>24120</v>
      </c>
      <c r="H1341" s="112" t="s">
        <v>106</v>
      </c>
      <c r="I1341" s="82">
        <f t="shared" si="70"/>
        <v>17.320066334991708</v>
      </c>
    </row>
    <row r="1342" spans="1:9" x14ac:dyDescent="0.25">
      <c r="A1342" s="79" t="str">
        <f t="shared" ref="A1342" si="73">C1342&amp;D1342&amp;"Q"&amp;E1342</f>
        <v>H462014Q1</v>
      </c>
      <c r="B1342" s="79" t="str">
        <f t="shared" ref="B1342" si="74">D1342&amp;"Q"&amp;E1342</f>
        <v>2014Q1</v>
      </c>
      <c r="C1342" s="112" t="s">
        <v>85</v>
      </c>
      <c r="D1342" s="112" t="s">
        <v>126</v>
      </c>
      <c r="E1342" s="112" t="s">
        <v>479</v>
      </c>
      <c r="F1342" s="113">
        <v>514.4</v>
      </c>
      <c r="G1342" s="114">
        <v>23955</v>
      </c>
      <c r="H1342" s="112" t="s">
        <v>106</v>
      </c>
      <c r="I1342" s="82">
        <f t="shared" si="70"/>
        <v>21.473596326445417</v>
      </c>
    </row>
    <row r="1343" spans="1:9" x14ac:dyDescent="0.25">
      <c r="A1343" s="79" t="str">
        <f t="shared" ref="A1343:A1373" si="75">C1343&amp;D1343&amp;"Q"&amp;E1343</f>
        <v>H462014Q2</v>
      </c>
      <c r="B1343" s="79" t="str">
        <f t="shared" ref="B1343:B1373" si="76">D1343&amp;"Q"&amp;E1343</f>
        <v>2014Q2</v>
      </c>
      <c r="C1343" s="112" t="s">
        <v>85</v>
      </c>
      <c r="D1343" s="112" t="s">
        <v>126</v>
      </c>
      <c r="E1343" s="112" t="s">
        <v>480</v>
      </c>
      <c r="F1343" s="113">
        <v>444.3</v>
      </c>
      <c r="G1343" s="114">
        <v>21734</v>
      </c>
      <c r="H1343" s="112" t="s">
        <v>106</v>
      </c>
      <c r="I1343" s="82">
        <f t="shared" si="70"/>
        <v>20.442624459372411</v>
      </c>
    </row>
    <row r="1344" spans="1:9" x14ac:dyDescent="0.25">
      <c r="A1344" s="79" t="str">
        <f t="shared" si="75"/>
        <v>H462014Q3</v>
      </c>
      <c r="B1344" s="79" t="str">
        <f t="shared" si="76"/>
        <v>2014Q3</v>
      </c>
      <c r="C1344" s="112" t="s">
        <v>85</v>
      </c>
      <c r="D1344" s="112" t="s">
        <v>126</v>
      </c>
      <c r="E1344" s="112" t="s">
        <v>481</v>
      </c>
      <c r="F1344" s="113">
        <v>492.46</v>
      </c>
      <c r="G1344" s="114">
        <v>21689</v>
      </c>
      <c r="H1344" s="112" t="s">
        <v>106</v>
      </c>
      <c r="I1344" s="82">
        <f t="shared" si="70"/>
        <v>22.705518926644842</v>
      </c>
    </row>
    <row r="1345" spans="1:9" x14ac:dyDescent="0.25">
      <c r="A1345" s="79" t="str">
        <f t="shared" si="75"/>
        <v>H462014Q4</v>
      </c>
      <c r="B1345" s="79" t="str">
        <f t="shared" si="76"/>
        <v>2014Q4</v>
      </c>
      <c r="C1345" s="112" t="s">
        <v>85</v>
      </c>
      <c r="D1345" s="112" t="s">
        <v>126</v>
      </c>
      <c r="E1345" s="112" t="s">
        <v>464</v>
      </c>
      <c r="F1345" s="113">
        <v>466.9</v>
      </c>
      <c r="G1345" s="114">
        <v>22318</v>
      </c>
      <c r="H1345" s="112" t="s">
        <v>106</v>
      </c>
      <c r="I1345" s="82">
        <f t="shared" si="70"/>
        <v>20.920333363204588</v>
      </c>
    </row>
    <row r="1346" spans="1:9" x14ac:dyDescent="0.25">
      <c r="A1346" s="79" t="str">
        <f t="shared" si="75"/>
        <v>H462015Q1</v>
      </c>
      <c r="B1346" s="79" t="str">
        <f t="shared" si="76"/>
        <v>2015Q1</v>
      </c>
      <c r="C1346" s="112" t="s">
        <v>85</v>
      </c>
      <c r="D1346" s="112" t="s">
        <v>127</v>
      </c>
      <c r="E1346" s="112" t="s">
        <v>479</v>
      </c>
      <c r="F1346" s="113">
        <v>392.8</v>
      </c>
      <c r="G1346" s="114">
        <v>23039</v>
      </c>
      <c r="H1346" s="112" t="s">
        <v>106</v>
      </c>
      <c r="I1346" s="82">
        <f t="shared" si="70"/>
        <v>17.049351100308172</v>
      </c>
    </row>
    <row r="1347" spans="1:9" x14ac:dyDescent="0.25">
      <c r="A1347" s="79" t="str">
        <f t="shared" si="75"/>
        <v>H462015Q2</v>
      </c>
      <c r="B1347" s="79" t="str">
        <f t="shared" si="76"/>
        <v>2015Q2</v>
      </c>
      <c r="C1347" s="112" t="s">
        <v>85</v>
      </c>
      <c r="D1347" s="112" t="s">
        <v>127</v>
      </c>
      <c r="E1347" s="112" t="s">
        <v>480</v>
      </c>
      <c r="F1347" s="113">
        <v>457.46</v>
      </c>
      <c r="G1347" s="114">
        <v>22367</v>
      </c>
      <c r="H1347" s="112" t="s">
        <v>106</v>
      </c>
      <c r="I1347" s="82">
        <f t="shared" ref="I1347:I1410" si="77">F1347/G1347*1000</f>
        <v>20.452452273438546</v>
      </c>
    </row>
    <row r="1348" spans="1:9" x14ac:dyDescent="0.25">
      <c r="A1348" s="79" t="str">
        <f t="shared" si="75"/>
        <v>H462015Q3</v>
      </c>
      <c r="B1348" s="79" t="str">
        <f t="shared" si="76"/>
        <v>2015Q3</v>
      </c>
      <c r="C1348" s="112" t="s">
        <v>85</v>
      </c>
      <c r="D1348" s="112" t="s">
        <v>127</v>
      </c>
      <c r="E1348" s="112" t="s">
        <v>481</v>
      </c>
      <c r="F1348" s="113">
        <v>475</v>
      </c>
      <c r="G1348" s="114">
        <v>22666</v>
      </c>
      <c r="H1348" s="112" t="s">
        <v>106</v>
      </c>
      <c r="I1348" s="82">
        <f t="shared" si="77"/>
        <v>20.956498720550606</v>
      </c>
    </row>
    <row r="1349" spans="1:9" x14ac:dyDescent="0.25">
      <c r="A1349" s="79" t="str">
        <f t="shared" si="75"/>
        <v>H462015Q4</v>
      </c>
      <c r="B1349" s="79" t="str">
        <f t="shared" si="76"/>
        <v>2015Q4</v>
      </c>
      <c r="C1349" s="112" t="s">
        <v>85</v>
      </c>
      <c r="D1349" s="112" t="s">
        <v>127</v>
      </c>
      <c r="E1349" s="112" t="s">
        <v>464</v>
      </c>
      <c r="F1349" s="113">
        <v>618.1</v>
      </c>
      <c r="G1349" s="114">
        <v>22628</v>
      </c>
      <c r="H1349" s="112" t="s">
        <v>106</v>
      </c>
      <c r="I1349" s="82">
        <f t="shared" si="77"/>
        <v>27.315715043309176</v>
      </c>
    </row>
    <row r="1350" spans="1:9" x14ac:dyDescent="0.25">
      <c r="A1350" s="79" t="str">
        <f t="shared" si="75"/>
        <v>H462016Q1</v>
      </c>
      <c r="B1350" s="79" t="str">
        <f t="shared" si="76"/>
        <v>2016Q1</v>
      </c>
      <c r="C1350" s="112" t="s">
        <v>85</v>
      </c>
      <c r="D1350" s="112" t="s">
        <v>428</v>
      </c>
      <c r="E1350" s="112" t="s">
        <v>479</v>
      </c>
      <c r="F1350" s="113">
        <v>555.32000000000005</v>
      </c>
      <c r="G1350" s="114">
        <v>19256</v>
      </c>
      <c r="H1350" s="112" t="s">
        <v>106</v>
      </c>
      <c r="I1350" s="82">
        <f t="shared" si="77"/>
        <v>28.838803489821355</v>
      </c>
    </row>
    <row r="1351" spans="1:9" x14ac:dyDescent="0.25">
      <c r="A1351" s="79" t="str">
        <f t="shared" si="75"/>
        <v>H462016Q2</v>
      </c>
      <c r="B1351" s="79" t="str">
        <f t="shared" si="76"/>
        <v>2016Q2</v>
      </c>
      <c r="C1351" s="112" t="s">
        <v>85</v>
      </c>
      <c r="D1351" s="112" t="s">
        <v>428</v>
      </c>
      <c r="E1351" s="112" t="s">
        <v>480</v>
      </c>
      <c r="F1351" s="113">
        <v>581.6</v>
      </c>
      <c r="G1351" s="114">
        <v>19367</v>
      </c>
      <c r="H1351" s="112" t="s">
        <v>106</v>
      </c>
      <c r="I1351" s="82">
        <f t="shared" si="77"/>
        <v>30.030464191666237</v>
      </c>
    </row>
    <row r="1352" spans="1:9" x14ac:dyDescent="0.25">
      <c r="A1352" s="79" t="str">
        <f t="shared" si="75"/>
        <v>H462016Q3</v>
      </c>
      <c r="B1352" s="79" t="str">
        <f t="shared" si="76"/>
        <v>2016Q3</v>
      </c>
      <c r="C1352" s="112" t="s">
        <v>85</v>
      </c>
      <c r="D1352" s="112" t="s">
        <v>428</v>
      </c>
      <c r="E1352" s="112" t="s">
        <v>481</v>
      </c>
      <c r="F1352" s="113">
        <v>425.8</v>
      </c>
      <c r="G1352" s="114">
        <v>19362</v>
      </c>
      <c r="H1352" s="112" t="s">
        <v>106</v>
      </c>
      <c r="I1352" s="82">
        <f t="shared" si="77"/>
        <v>21.991529800640432</v>
      </c>
    </row>
    <row r="1353" spans="1:9" x14ac:dyDescent="0.25">
      <c r="A1353" s="79" t="str">
        <f t="shared" si="75"/>
        <v>H462016Q4</v>
      </c>
      <c r="B1353" s="79" t="str">
        <f t="shared" si="76"/>
        <v>2016Q4</v>
      </c>
      <c r="C1353" s="112" t="s">
        <v>85</v>
      </c>
      <c r="D1353" s="112" t="s">
        <v>428</v>
      </c>
      <c r="E1353" s="112" t="s">
        <v>464</v>
      </c>
      <c r="F1353" s="113">
        <v>613.78</v>
      </c>
      <c r="G1353" s="114">
        <v>20083</v>
      </c>
      <c r="H1353" s="112" t="s">
        <v>106</v>
      </c>
      <c r="I1353" s="82">
        <f t="shared" si="77"/>
        <v>30.562167006921275</v>
      </c>
    </row>
    <row r="1354" spans="1:9" x14ac:dyDescent="0.25">
      <c r="A1354" s="79" t="str">
        <f t="shared" si="75"/>
        <v>H462017Q1</v>
      </c>
      <c r="B1354" s="79" t="str">
        <f t="shared" si="76"/>
        <v>2017Q1</v>
      </c>
      <c r="C1354" s="112" t="s">
        <v>85</v>
      </c>
      <c r="D1354" s="112" t="s">
        <v>447</v>
      </c>
      <c r="E1354" s="112" t="s">
        <v>479</v>
      </c>
      <c r="F1354" s="113">
        <v>530.58000000000004</v>
      </c>
      <c r="G1354" s="114">
        <v>20081</v>
      </c>
      <c r="H1354" s="112" t="s">
        <v>106</v>
      </c>
      <c r="I1354" s="82">
        <f t="shared" si="77"/>
        <v>26.42199093670634</v>
      </c>
    </row>
    <row r="1355" spans="1:9" x14ac:dyDescent="0.25">
      <c r="A1355" s="79" t="str">
        <f t="shared" si="75"/>
        <v>H462017Q2</v>
      </c>
      <c r="B1355" s="79" t="str">
        <f t="shared" si="76"/>
        <v>2017Q2</v>
      </c>
      <c r="C1355" s="112" t="s">
        <v>85</v>
      </c>
      <c r="D1355" s="112" t="s">
        <v>447</v>
      </c>
      <c r="E1355" s="112" t="s">
        <v>480</v>
      </c>
      <c r="F1355" s="113">
        <v>507.74</v>
      </c>
      <c r="G1355" s="114">
        <v>19608</v>
      </c>
      <c r="H1355" s="112" t="s">
        <v>106</v>
      </c>
      <c r="I1355" s="82">
        <f t="shared" si="77"/>
        <v>25.894532843737252</v>
      </c>
    </row>
    <row r="1356" spans="1:9" x14ac:dyDescent="0.25">
      <c r="A1356" s="79" t="str">
        <f t="shared" si="75"/>
        <v>H462017Q3</v>
      </c>
      <c r="B1356" s="79" t="str">
        <f t="shared" si="76"/>
        <v>2017Q3</v>
      </c>
      <c r="C1356" s="112" t="s">
        <v>85</v>
      </c>
      <c r="D1356" s="112" t="s">
        <v>447</v>
      </c>
      <c r="E1356" s="112" t="s">
        <v>481</v>
      </c>
      <c r="F1356" s="113">
        <v>560.58000000000004</v>
      </c>
      <c r="G1356" s="114">
        <v>19011</v>
      </c>
      <c r="H1356" s="112" t="s">
        <v>106</v>
      </c>
      <c r="I1356" s="82">
        <f t="shared" si="77"/>
        <v>29.487139024775132</v>
      </c>
    </row>
    <row r="1357" spans="1:9" x14ac:dyDescent="0.25">
      <c r="A1357" s="79" t="str">
        <f t="shared" si="75"/>
        <v>H462017Q4</v>
      </c>
      <c r="B1357" s="79" t="str">
        <f t="shared" si="76"/>
        <v>2017Q4</v>
      </c>
      <c r="C1357" s="112" t="s">
        <v>85</v>
      </c>
      <c r="D1357" s="112" t="s">
        <v>447</v>
      </c>
      <c r="E1357" s="112" t="s">
        <v>464</v>
      </c>
      <c r="F1357" s="113">
        <v>542.79999999999995</v>
      </c>
      <c r="G1357" s="114">
        <v>20625</v>
      </c>
      <c r="H1357" s="112" t="s">
        <v>106</v>
      </c>
      <c r="I1357" s="82">
        <f t="shared" si="77"/>
        <v>26.317575757575757</v>
      </c>
    </row>
    <row r="1358" spans="1:9" x14ac:dyDescent="0.25">
      <c r="A1358" s="79" t="str">
        <f t="shared" si="75"/>
        <v>H462018Q1</v>
      </c>
      <c r="B1358" s="79" t="str">
        <f t="shared" si="76"/>
        <v>2018Q1</v>
      </c>
      <c r="C1358" s="112" t="s">
        <v>85</v>
      </c>
      <c r="D1358" s="112" t="s">
        <v>456</v>
      </c>
      <c r="E1358" s="112" t="s">
        <v>479</v>
      </c>
      <c r="F1358" s="113">
        <v>539.44000000000005</v>
      </c>
      <c r="G1358" s="114">
        <v>22001</v>
      </c>
      <c r="H1358" s="112" t="s">
        <v>106</v>
      </c>
      <c r="I1358" s="82">
        <f t="shared" si="77"/>
        <v>24.518885505204313</v>
      </c>
    </row>
    <row r="1359" spans="1:9" x14ac:dyDescent="0.25">
      <c r="A1359" s="79" t="str">
        <f t="shared" si="75"/>
        <v>H462018Q2</v>
      </c>
      <c r="B1359" s="79" t="str">
        <f t="shared" si="76"/>
        <v>2018Q2</v>
      </c>
      <c r="C1359" s="112" t="s">
        <v>85</v>
      </c>
      <c r="D1359" s="112" t="s">
        <v>456</v>
      </c>
      <c r="E1359" s="112" t="s">
        <v>480</v>
      </c>
      <c r="F1359" s="113">
        <v>810.28</v>
      </c>
      <c r="G1359" s="114">
        <v>21254</v>
      </c>
      <c r="H1359" s="112" t="s">
        <v>106</v>
      </c>
      <c r="I1359" s="82">
        <f t="shared" si="77"/>
        <v>38.123647313446874</v>
      </c>
    </row>
    <row r="1360" spans="1:9" x14ac:dyDescent="0.25">
      <c r="A1360" s="79" t="str">
        <f t="shared" si="75"/>
        <v>H462018Q3</v>
      </c>
      <c r="B1360" s="79" t="str">
        <f t="shared" si="76"/>
        <v>2018Q3</v>
      </c>
      <c r="C1360" s="112" t="s">
        <v>85</v>
      </c>
      <c r="D1360" s="112" t="s">
        <v>456</v>
      </c>
      <c r="E1360" s="112" t="s">
        <v>481</v>
      </c>
      <c r="F1360" s="113">
        <v>617.08000000000004</v>
      </c>
      <c r="G1360" s="114">
        <v>19784</v>
      </c>
      <c r="H1360" s="112" t="s">
        <v>106</v>
      </c>
      <c r="I1360" s="82">
        <f t="shared" si="77"/>
        <v>31.190861302062274</v>
      </c>
    </row>
    <row r="1361" spans="1:9" x14ac:dyDescent="0.25">
      <c r="A1361" s="79" t="str">
        <f t="shared" si="75"/>
        <v>H462018Q4</v>
      </c>
      <c r="B1361" s="79" t="str">
        <f t="shared" si="76"/>
        <v>2018Q4</v>
      </c>
      <c r="C1361" s="112" t="s">
        <v>85</v>
      </c>
      <c r="D1361" s="112" t="s">
        <v>456</v>
      </c>
      <c r="E1361" s="112" t="s">
        <v>464</v>
      </c>
      <c r="F1361" s="113">
        <v>544.72</v>
      </c>
      <c r="G1361" s="114">
        <v>20599</v>
      </c>
      <c r="H1361" s="112" t="s">
        <v>106</v>
      </c>
      <c r="I1361" s="82">
        <f t="shared" si="77"/>
        <v>26.444002136026022</v>
      </c>
    </row>
    <row r="1362" spans="1:9" x14ac:dyDescent="0.25">
      <c r="A1362" s="79" t="str">
        <f t="shared" si="75"/>
        <v>H462019Q1</v>
      </c>
      <c r="B1362" s="79" t="str">
        <f t="shared" si="76"/>
        <v>2019Q1</v>
      </c>
      <c r="C1362" s="112" t="s">
        <v>85</v>
      </c>
      <c r="D1362" s="112" t="s">
        <v>478</v>
      </c>
      <c r="E1362" s="112" t="s">
        <v>479</v>
      </c>
      <c r="F1362" s="113">
        <v>635.6</v>
      </c>
      <c r="G1362" s="114">
        <v>22537</v>
      </c>
      <c r="H1362" s="112" t="s">
        <v>106</v>
      </c>
      <c r="I1362" s="82">
        <f t="shared" si="77"/>
        <v>28.20251142565559</v>
      </c>
    </row>
    <row r="1363" spans="1:9" x14ac:dyDescent="0.25">
      <c r="A1363" s="79" t="str">
        <f t="shared" si="75"/>
        <v>H472008Q1</v>
      </c>
      <c r="B1363" s="79" t="str">
        <f t="shared" si="76"/>
        <v>2008Q1</v>
      </c>
      <c r="C1363" s="112" t="s">
        <v>86</v>
      </c>
      <c r="D1363" s="112" t="s">
        <v>187</v>
      </c>
      <c r="E1363" s="112" t="s">
        <v>479</v>
      </c>
      <c r="F1363" s="113">
        <v>785.04</v>
      </c>
      <c r="G1363" s="114">
        <v>37286</v>
      </c>
      <c r="H1363" s="112" t="s">
        <v>120</v>
      </c>
      <c r="I1363" s="82">
        <f t="shared" si="77"/>
        <v>21.05455130612026</v>
      </c>
    </row>
    <row r="1364" spans="1:9" x14ac:dyDescent="0.25">
      <c r="A1364" s="79" t="str">
        <f t="shared" si="75"/>
        <v>H472008Q2</v>
      </c>
      <c r="B1364" s="79" t="str">
        <f t="shared" si="76"/>
        <v>2008Q2</v>
      </c>
      <c r="C1364" s="112" t="s">
        <v>86</v>
      </c>
      <c r="D1364" s="112" t="s">
        <v>187</v>
      </c>
      <c r="E1364" s="112" t="s">
        <v>480</v>
      </c>
      <c r="F1364" s="113">
        <v>859.46</v>
      </c>
      <c r="G1364" s="114">
        <v>36306</v>
      </c>
      <c r="H1364" s="112" t="s">
        <v>120</v>
      </c>
      <c r="I1364" s="82">
        <f t="shared" si="77"/>
        <v>23.672671183826367</v>
      </c>
    </row>
    <row r="1365" spans="1:9" x14ac:dyDescent="0.25">
      <c r="A1365" s="79" t="str">
        <f t="shared" si="75"/>
        <v>H472008Q3</v>
      </c>
      <c r="B1365" s="79" t="str">
        <f t="shared" si="76"/>
        <v>2008Q3</v>
      </c>
      <c r="C1365" s="112" t="s">
        <v>86</v>
      </c>
      <c r="D1365" s="112" t="s">
        <v>187</v>
      </c>
      <c r="E1365" s="112" t="s">
        <v>481</v>
      </c>
      <c r="F1365" s="113">
        <v>684.9</v>
      </c>
      <c r="G1365" s="114">
        <v>37113</v>
      </c>
      <c r="H1365" s="112" t="s">
        <v>120</v>
      </c>
      <c r="I1365" s="82">
        <f t="shared" si="77"/>
        <v>18.454449923207502</v>
      </c>
    </row>
    <row r="1366" spans="1:9" x14ac:dyDescent="0.25">
      <c r="A1366" s="79" t="str">
        <f t="shared" si="75"/>
        <v>H472008Q4</v>
      </c>
      <c r="B1366" s="79" t="str">
        <f t="shared" si="76"/>
        <v>2008Q4</v>
      </c>
      <c r="C1366" s="112" t="s">
        <v>86</v>
      </c>
      <c r="D1366" s="112" t="s">
        <v>187</v>
      </c>
      <c r="E1366" s="112" t="s">
        <v>464</v>
      </c>
      <c r="F1366" s="113">
        <v>927.1</v>
      </c>
      <c r="G1366" s="114">
        <v>36635</v>
      </c>
      <c r="H1366" s="112" t="s">
        <v>120</v>
      </c>
      <c r="I1366" s="82">
        <f t="shared" si="77"/>
        <v>25.306400982666851</v>
      </c>
    </row>
    <row r="1367" spans="1:9" x14ac:dyDescent="0.25">
      <c r="A1367" s="79" t="str">
        <f t="shared" si="75"/>
        <v>H472009Q1</v>
      </c>
      <c r="B1367" s="79" t="str">
        <f t="shared" si="76"/>
        <v>2009Q1</v>
      </c>
      <c r="C1367" s="112" t="s">
        <v>86</v>
      </c>
      <c r="D1367" s="112" t="s">
        <v>119</v>
      </c>
      <c r="E1367" s="112" t="s">
        <v>479</v>
      </c>
      <c r="F1367" s="113">
        <v>805</v>
      </c>
      <c r="G1367" s="114">
        <v>36498</v>
      </c>
      <c r="H1367" s="112" t="s">
        <v>106</v>
      </c>
      <c r="I1367" s="82">
        <f t="shared" si="77"/>
        <v>22.056003068661298</v>
      </c>
    </row>
    <row r="1368" spans="1:9" x14ac:dyDescent="0.25">
      <c r="A1368" s="79" t="str">
        <f t="shared" si="75"/>
        <v>H472009Q2</v>
      </c>
      <c r="B1368" s="79" t="str">
        <f t="shared" si="76"/>
        <v>2009Q2</v>
      </c>
      <c r="C1368" s="112" t="s">
        <v>86</v>
      </c>
      <c r="D1368" s="112" t="s">
        <v>119</v>
      </c>
      <c r="E1368" s="112" t="s">
        <v>480</v>
      </c>
      <c r="F1368" s="113">
        <v>1018</v>
      </c>
      <c r="G1368" s="114">
        <v>34016</v>
      </c>
      <c r="H1368" s="112" t="s">
        <v>106</v>
      </c>
      <c r="I1368" s="82">
        <f t="shared" si="77"/>
        <v>29.92709313264346</v>
      </c>
    </row>
    <row r="1369" spans="1:9" x14ac:dyDescent="0.25">
      <c r="A1369" s="79" t="str">
        <f t="shared" si="75"/>
        <v>H472009Q3</v>
      </c>
      <c r="B1369" s="79" t="str">
        <f t="shared" si="76"/>
        <v>2009Q3</v>
      </c>
      <c r="C1369" s="112" t="s">
        <v>86</v>
      </c>
      <c r="D1369" s="112" t="s">
        <v>119</v>
      </c>
      <c r="E1369" s="112" t="s">
        <v>481</v>
      </c>
      <c r="F1369" s="113">
        <v>1170.22</v>
      </c>
      <c r="G1369" s="114">
        <v>32921</v>
      </c>
      <c r="H1369" s="112" t="s">
        <v>120</v>
      </c>
      <c r="I1369" s="82">
        <f t="shared" si="77"/>
        <v>35.546307827830262</v>
      </c>
    </row>
    <row r="1370" spans="1:9" x14ac:dyDescent="0.25">
      <c r="A1370" s="79" t="str">
        <f t="shared" si="75"/>
        <v>H472009Q4</v>
      </c>
      <c r="B1370" s="79" t="str">
        <f t="shared" si="76"/>
        <v>2009Q4</v>
      </c>
      <c r="C1370" s="112" t="s">
        <v>86</v>
      </c>
      <c r="D1370" s="112" t="s">
        <v>119</v>
      </c>
      <c r="E1370" s="112" t="s">
        <v>464</v>
      </c>
      <c r="F1370" s="113">
        <v>1074.1799999999998</v>
      </c>
      <c r="G1370" s="114">
        <v>34839</v>
      </c>
      <c r="H1370" s="112" t="s">
        <v>120</v>
      </c>
      <c r="I1370" s="82">
        <f t="shared" si="77"/>
        <v>30.832687505381895</v>
      </c>
    </row>
    <row r="1371" spans="1:9" x14ac:dyDescent="0.25">
      <c r="A1371" s="79" t="str">
        <f t="shared" si="75"/>
        <v>H472010Q1</v>
      </c>
      <c r="B1371" s="79" t="str">
        <f t="shared" si="76"/>
        <v>2010Q1</v>
      </c>
      <c r="C1371" s="112" t="s">
        <v>86</v>
      </c>
      <c r="D1371" s="112" t="s">
        <v>121</v>
      </c>
      <c r="E1371" s="112" t="s">
        <v>479</v>
      </c>
      <c r="F1371" s="113">
        <v>743.15</v>
      </c>
      <c r="G1371" s="114">
        <v>34916</v>
      </c>
      <c r="H1371" s="112" t="s">
        <v>106</v>
      </c>
      <c r="I1371" s="82">
        <f t="shared" si="77"/>
        <v>21.283938595486308</v>
      </c>
    </row>
    <row r="1372" spans="1:9" x14ac:dyDescent="0.25">
      <c r="A1372" s="79" t="str">
        <f t="shared" si="75"/>
        <v>H472010Q2</v>
      </c>
      <c r="B1372" s="79" t="str">
        <f t="shared" si="76"/>
        <v>2010Q2</v>
      </c>
      <c r="C1372" s="112" t="s">
        <v>86</v>
      </c>
      <c r="D1372" s="112" t="s">
        <v>121</v>
      </c>
      <c r="E1372" s="112" t="s">
        <v>480</v>
      </c>
      <c r="F1372" s="113">
        <v>1057.06</v>
      </c>
      <c r="G1372" s="114">
        <v>34689</v>
      </c>
      <c r="H1372" s="112" t="s">
        <v>106</v>
      </c>
      <c r="I1372" s="82">
        <f t="shared" si="77"/>
        <v>30.472484072760817</v>
      </c>
    </row>
    <row r="1373" spans="1:9" x14ac:dyDescent="0.25">
      <c r="A1373" s="79" t="str">
        <f t="shared" si="75"/>
        <v>H472010Q3</v>
      </c>
      <c r="B1373" s="79" t="str">
        <f t="shared" si="76"/>
        <v>2010Q3</v>
      </c>
      <c r="C1373" s="112" t="s">
        <v>86</v>
      </c>
      <c r="D1373" s="112" t="s">
        <v>121</v>
      </c>
      <c r="E1373" s="112" t="s">
        <v>481</v>
      </c>
      <c r="F1373" s="113">
        <v>909.06</v>
      </c>
      <c r="G1373" s="114">
        <v>34340</v>
      </c>
      <c r="H1373" s="112" t="s">
        <v>106</v>
      </c>
      <c r="I1373" s="82">
        <f t="shared" si="77"/>
        <v>26.472335468840999</v>
      </c>
    </row>
    <row r="1374" spans="1:9" x14ac:dyDescent="0.25">
      <c r="A1374" s="79" t="str">
        <f t="shared" ref="A1374" si="78">C1374&amp;D1374&amp;"Q"&amp;E1374</f>
        <v>H472010Q4</v>
      </c>
      <c r="B1374" s="79" t="str">
        <f t="shared" ref="B1374" si="79">D1374&amp;"Q"&amp;E1374</f>
        <v>2010Q4</v>
      </c>
      <c r="C1374" s="112" t="s">
        <v>86</v>
      </c>
      <c r="D1374" s="112" t="s">
        <v>121</v>
      </c>
      <c r="E1374" s="112" t="s">
        <v>464</v>
      </c>
      <c r="F1374" s="113">
        <v>895.9</v>
      </c>
      <c r="G1374" s="114">
        <v>35002</v>
      </c>
      <c r="H1374" s="112" t="s">
        <v>106</v>
      </c>
      <c r="I1374" s="82">
        <f t="shared" si="77"/>
        <v>25.595680246843038</v>
      </c>
    </row>
    <row r="1375" spans="1:9" x14ac:dyDescent="0.25">
      <c r="A1375" s="79" t="str">
        <f t="shared" ref="A1375:A1405" si="80">C1375&amp;D1375&amp;"Q"&amp;E1375</f>
        <v>H472011Q1</v>
      </c>
      <c r="B1375" s="79" t="str">
        <f t="shared" ref="B1375:B1405" si="81">D1375&amp;"Q"&amp;E1375</f>
        <v>2011Q1</v>
      </c>
      <c r="C1375" s="112" t="s">
        <v>86</v>
      </c>
      <c r="D1375" s="112" t="s">
        <v>123</v>
      </c>
      <c r="E1375" s="112" t="s">
        <v>479</v>
      </c>
      <c r="F1375" s="113">
        <v>804.98</v>
      </c>
      <c r="G1375" s="114">
        <v>34800</v>
      </c>
      <c r="H1375" s="112" t="s">
        <v>106</v>
      </c>
      <c r="I1375" s="82">
        <f t="shared" si="77"/>
        <v>23.131609195402298</v>
      </c>
    </row>
    <row r="1376" spans="1:9" x14ac:dyDescent="0.25">
      <c r="A1376" s="79" t="str">
        <f t="shared" si="80"/>
        <v>H472011Q2</v>
      </c>
      <c r="B1376" s="79" t="str">
        <f t="shared" si="81"/>
        <v>2011Q2</v>
      </c>
      <c r="C1376" s="112" t="s">
        <v>86</v>
      </c>
      <c r="D1376" s="112" t="s">
        <v>123</v>
      </c>
      <c r="E1376" s="112" t="s">
        <v>480</v>
      </c>
      <c r="F1376" s="113">
        <v>918.38</v>
      </c>
      <c r="G1376" s="114">
        <v>34943</v>
      </c>
      <c r="H1376" s="112" t="s">
        <v>106</v>
      </c>
      <c r="I1376" s="82">
        <f t="shared" si="77"/>
        <v>26.282231062015281</v>
      </c>
    </row>
    <row r="1377" spans="1:9" x14ac:dyDescent="0.25">
      <c r="A1377" s="79" t="str">
        <f t="shared" si="80"/>
        <v>H472011Q3</v>
      </c>
      <c r="B1377" s="79" t="str">
        <f t="shared" si="81"/>
        <v>2011Q3</v>
      </c>
      <c r="C1377" s="112" t="s">
        <v>86</v>
      </c>
      <c r="D1377" s="112" t="s">
        <v>123</v>
      </c>
      <c r="E1377" s="112" t="s">
        <v>481</v>
      </c>
      <c r="F1377" s="113">
        <v>854.36</v>
      </c>
      <c r="G1377" s="114">
        <v>33746</v>
      </c>
      <c r="H1377" s="112" t="s">
        <v>106</v>
      </c>
      <c r="I1377" s="82">
        <f t="shared" si="77"/>
        <v>25.317370947667875</v>
      </c>
    </row>
    <row r="1378" spans="1:9" x14ac:dyDescent="0.25">
      <c r="A1378" s="79" t="str">
        <f t="shared" si="80"/>
        <v>H472011Q4</v>
      </c>
      <c r="B1378" s="79" t="str">
        <f t="shared" si="81"/>
        <v>2011Q4</v>
      </c>
      <c r="C1378" s="112" t="s">
        <v>86</v>
      </c>
      <c r="D1378" s="112" t="s">
        <v>123</v>
      </c>
      <c r="E1378" s="112" t="s">
        <v>464</v>
      </c>
      <c r="F1378" s="113">
        <v>795.3</v>
      </c>
      <c r="G1378" s="114">
        <v>34257</v>
      </c>
      <c r="H1378" s="112" t="s">
        <v>106</v>
      </c>
      <c r="I1378" s="82">
        <f t="shared" si="77"/>
        <v>23.215693143007268</v>
      </c>
    </row>
    <row r="1379" spans="1:9" x14ac:dyDescent="0.25">
      <c r="A1379" s="79" t="str">
        <f t="shared" si="80"/>
        <v>H472012Q1</v>
      </c>
      <c r="B1379" s="79" t="str">
        <f t="shared" si="81"/>
        <v>2012Q1</v>
      </c>
      <c r="C1379" s="112" t="s">
        <v>86</v>
      </c>
      <c r="D1379" s="112" t="s">
        <v>124</v>
      </c>
      <c r="E1379" s="112" t="s">
        <v>479</v>
      </c>
      <c r="F1379" s="113">
        <v>760.5</v>
      </c>
      <c r="G1379" s="114">
        <v>35282</v>
      </c>
      <c r="H1379" s="112" t="s">
        <v>106</v>
      </c>
      <c r="I1379" s="82">
        <f t="shared" si="77"/>
        <v>21.554900515843773</v>
      </c>
    </row>
    <row r="1380" spans="1:9" x14ac:dyDescent="0.25">
      <c r="A1380" s="79" t="str">
        <f t="shared" si="80"/>
        <v>H472012Q2</v>
      </c>
      <c r="B1380" s="79" t="str">
        <f t="shared" si="81"/>
        <v>2012Q2</v>
      </c>
      <c r="C1380" s="112" t="s">
        <v>86</v>
      </c>
      <c r="D1380" s="112" t="s">
        <v>124</v>
      </c>
      <c r="E1380" s="112" t="s">
        <v>480</v>
      </c>
      <c r="F1380" s="113">
        <v>828</v>
      </c>
      <c r="G1380" s="114">
        <v>33676</v>
      </c>
      <c r="H1380" s="112" t="s">
        <v>106</v>
      </c>
      <c r="I1380" s="82">
        <f t="shared" si="77"/>
        <v>24.587243140515501</v>
      </c>
    </row>
    <row r="1381" spans="1:9" x14ac:dyDescent="0.25">
      <c r="A1381" s="79" t="str">
        <f t="shared" si="80"/>
        <v>H472012Q3</v>
      </c>
      <c r="B1381" s="79" t="str">
        <f t="shared" si="81"/>
        <v>2012Q3</v>
      </c>
      <c r="C1381" s="112" t="s">
        <v>86</v>
      </c>
      <c r="D1381" s="112" t="s">
        <v>124</v>
      </c>
      <c r="E1381" s="112" t="s">
        <v>481</v>
      </c>
      <c r="F1381" s="113">
        <v>756.08</v>
      </c>
      <c r="G1381" s="114">
        <v>33449</v>
      </c>
      <c r="H1381" s="112" t="s">
        <v>106</v>
      </c>
      <c r="I1381" s="82">
        <f t="shared" si="77"/>
        <v>22.603964244073069</v>
      </c>
    </row>
    <row r="1382" spans="1:9" x14ac:dyDescent="0.25">
      <c r="A1382" s="79" t="str">
        <f t="shared" si="80"/>
        <v>H472012Q4</v>
      </c>
      <c r="B1382" s="79" t="str">
        <f t="shared" si="81"/>
        <v>2012Q4</v>
      </c>
      <c r="C1382" s="112" t="s">
        <v>86</v>
      </c>
      <c r="D1382" s="112" t="s">
        <v>124</v>
      </c>
      <c r="E1382" s="112" t="s">
        <v>464</v>
      </c>
      <c r="F1382" s="113">
        <v>981.54</v>
      </c>
      <c r="G1382" s="114">
        <v>33497</v>
      </c>
      <c r="H1382" s="112" t="s">
        <v>106</v>
      </c>
      <c r="I1382" s="82">
        <f t="shared" si="77"/>
        <v>29.302325581395348</v>
      </c>
    </row>
    <row r="1383" spans="1:9" x14ac:dyDescent="0.25">
      <c r="A1383" s="79" t="str">
        <f t="shared" si="80"/>
        <v>H472013Q1</v>
      </c>
      <c r="B1383" s="79" t="str">
        <f t="shared" si="81"/>
        <v>2013Q1</v>
      </c>
      <c r="C1383" s="112" t="s">
        <v>86</v>
      </c>
      <c r="D1383" s="112" t="s">
        <v>125</v>
      </c>
      <c r="E1383" s="112" t="s">
        <v>479</v>
      </c>
      <c r="F1383" s="113">
        <v>824.36</v>
      </c>
      <c r="G1383" s="114">
        <v>33687</v>
      </c>
      <c r="H1383" s="112" t="s">
        <v>106</v>
      </c>
      <c r="I1383" s="82">
        <f t="shared" si="77"/>
        <v>24.471160981981178</v>
      </c>
    </row>
    <row r="1384" spans="1:9" x14ac:dyDescent="0.25">
      <c r="A1384" s="79" t="str">
        <f t="shared" si="80"/>
        <v>H472013Q2</v>
      </c>
      <c r="B1384" s="79" t="str">
        <f t="shared" si="81"/>
        <v>2013Q2</v>
      </c>
      <c r="C1384" s="112" t="s">
        <v>86</v>
      </c>
      <c r="D1384" s="112" t="s">
        <v>125</v>
      </c>
      <c r="E1384" s="112" t="s">
        <v>480</v>
      </c>
      <c r="F1384" s="113">
        <v>935.92</v>
      </c>
      <c r="G1384" s="114">
        <v>37107</v>
      </c>
      <c r="H1384" s="112" t="s">
        <v>106</v>
      </c>
      <c r="I1384" s="82">
        <f t="shared" si="77"/>
        <v>25.222195273129056</v>
      </c>
    </row>
    <row r="1385" spans="1:9" x14ac:dyDescent="0.25">
      <c r="A1385" s="79" t="str">
        <f t="shared" si="80"/>
        <v>H472013Q3</v>
      </c>
      <c r="B1385" s="79" t="str">
        <f t="shared" si="81"/>
        <v>2013Q3</v>
      </c>
      <c r="C1385" s="112" t="s">
        <v>86</v>
      </c>
      <c r="D1385" s="112" t="s">
        <v>125</v>
      </c>
      <c r="E1385" s="112" t="s">
        <v>481</v>
      </c>
      <c r="F1385" s="113">
        <v>867.3</v>
      </c>
      <c r="G1385" s="114">
        <v>34267</v>
      </c>
      <c r="H1385" s="112" t="s">
        <v>106</v>
      </c>
      <c r="I1385" s="82">
        <f t="shared" si="77"/>
        <v>25.310065077187964</v>
      </c>
    </row>
    <row r="1386" spans="1:9" x14ac:dyDescent="0.25">
      <c r="A1386" s="79" t="str">
        <f t="shared" si="80"/>
        <v>H472013Q4</v>
      </c>
      <c r="B1386" s="79" t="str">
        <f t="shared" si="81"/>
        <v>2013Q4</v>
      </c>
      <c r="C1386" s="112" t="s">
        <v>86</v>
      </c>
      <c r="D1386" s="112" t="s">
        <v>125</v>
      </c>
      <c r="E1386" s="112" t="s">
        <v>464</v>
      </c>
      <c r="F1386" s="113">
        <v>1022.32</v>
      </c>
      <c r="G1386" s="114">
        <v>39344</v>
      </c>
      <c r="H1386" s="112" t="s">
        <v>106</v>
      </c>
      <c r="I1386" s="82">
        <f t="shared" si="77"/>
        <v>25.984139894265962</v>
      </c>
    </row>
    <row r="1387" spans="1:9" x14ac:dyDescent="0.25">
      <c r="A1387" s="79" t="str">
        <f t="shared" si="80"/>
        <v>H472014Q1</v>
      </c>
      <c r="B1387" s="79" t="str">
        <f t="shared" si="81"/>
        <v>2014Q1</v>
      </c>
      <c r="C1387" s="112" t="s">
        <v>86</v>
      </c>
      <c r="D1387" s="112" t="s">
        <v>126</v>
      </c>
      <c r="E1387" s="112" t="s">
        <v>479</v>
      </c>
      <c r="F1387" s="113">
        <v>993.74</v>
      </c>
      <c r="G1387" s="114">
        <v>45073</v>
      </c>
      <c r="H1387" s="112" t="s">
        <v>106</v>
      </c>
      <c r="I1387" s="82">
        <f t="shared" si="77"/>
        <v>22.047345417433942</v>
      </c>
    </row>
    <row r="1388" spans="1:9" x14ac:dyDescent="0.25">
      <c r="A1388" s="79" t="str">
        <f t="shared" si="80"/>
        <v>H472014Q2</v>
      </c>
      <c r="B1388" s="79" t="str">
        <f t="shared" si="81"/>
        <v>2014Q2</v>
      </c>
      <c r="C1388" s="112" t="s">
        <v>86</v>
      </c>
      <c r="D1388" s="112" t="s">
        <v>126</v>
      </c>
      <c r="E1388" s="112" t="s">
        <v>480</v>
      </c>
      <c r="F1388" s="113">
        <v>909.7</v>
      </c>
      <c r="G1388" s="114">
        <v>39106</v>
      </c>
      <c r="H1388" s="112" t="s">
        <v>106</v>
      </c>
      <c r="I1388" s="82">
        <f t="shared" si="77"/>
        <v>23.262414974684194</v>
      </c>
    </row>
    <row r="1389" spans="1:9" x14ac:dyDescent="0.25">
      <c r="A1389" s="79" t="str">
        <f t="shared" si="80"/>
        <v>H472014Q3</v>
      </c>
      <c r="B1389" s="79" t="str">
        <f t="shared" si="81"/>
        <v>2014Q3</v>
      </c>
      <c r="C1389" s="112" t="s">
        <v>86</v>
      </c>
      <c r="D1389" s="112" t="s">
        <v>126</v>
      </c>
      <c r="E1389" s="112" t="s">
        <v>481</v>
      </c>
      <c r="F1389" s="113">
        <v>1012.34</v>
      </c>
      <c r="G1389" s="114">
        <v>38098</v>
      </c>
      <c r="H1389" s="112" t="s">
        <v>106</v>
      </c>
      <c r="I1389" s="82">
        <f t="shared" si="77"/>
        <v>26.571998530106569</v>
      </c>
    </row>
    <row r="1390" spans="1:9" x14ac:dyDescent="0.25">
      <c r="A1390" s="79" t="str">
        <f t="shared" si="80"/>
        <v>H472014Q4</v>
      </c>
      <c r="B1390" s="79" t="str">
        <f t="shared" si="81"/>
        <v>2014Q4</v>
      </c>
      <c r="C1390" s="112" t="s">
        <v>86</v>
      </c>
      <c r="D1390" s="112" t="s">
        <v>126</v>
      </c>
      <c r="E1390" s="112" t="s">
        <v>464</v>
      </c>
      <c r="F1390" s="113">
        <v>829.42</v>
      </c>
      <c r="G1390" s="114">
        <v>40645</v>
      </c>
      <c r="H1390" s="112" t="s">
        <v>106</v>
      </c>
      <c r="I1390" s="82">
        <f t="shared" si="77"/>
        <v>20.406446057325621</v>
      </c>
    </row>
    <row r="1391" spans="1:9" x14ac:dyDescent="0.25">
      <c r="A1391" s="79" t="str">
        <f t="shared" si="80"/>
        <v>H472015Q1</v>
      </c>
      <c r="B1391" s="79" t="str">
        <f t="shared" si="81"/>
        <v>2015Q1</v>
      </c>
      <c r="C1391" s="112" t="s">
        <v>86</v>
      </c>
      <c r="D1391" s="112" t="s">
        <v>127</v>
      </c>
      <c r="E1391" s="112" t="s">
        <v>479</v>
      </c>
      <c r="F1391" s="113">
        <v>849.08</v>
      </c>
      <c r="G1391" s="114">
        <v>39106</v>
      </c>
      <c r="H1391" s="112" t="s">
        <v>106</v>
      </c>
      <c r="I1391" s="82">
        <f t="shared" si="77"/>
        <v>21.71226921699995</v>
      </c>
    </row>
    <row r="1392" spans="1:9" x14ac:dyDescent="0.25">
      <c r="A1392" s="79" t="str">
        <f t="shared" si="80"/>
        <v>H472015Q2</v>
      </c>
      <c r="B1392" s="79" t="str">
        <f t="shared" si="81"/>
        <v>2015Q2</v>
      </c>
      <c r="C1392" s="112" t="s">
        <v>86</v>
      </c>
      <c r="D1392" s="112" t="s">
        <v>127</v>
      </c>
      <c r="E1392" s="112" t="s">
        <v>480</v>
      </c>
      <c r="F1392" s="113">
        <v>889.76</v>
      </c>
      <c r="G1392" s="114">
        <v>38683</v>
      </c>
      <c r="H1392" s="112" t="s">
        <v>106</v>
      </c>
      <c r="I1392" s="82">
        <f t="shared" si="77"/>
        <v>23.001318408603261</v>
      </c>
    </row>
    <row r="1393" spans="1:9" x14ac:dyDescent="0.25">
      <c r="A1393" s="79" t="str">
        <f t="shared" si="80"/>
        <v>H472015Q3</v>
      </c>
      <c r="B1393" s="79" t="str">
        <f t="shared" si="81"/>
        <v>2015Q3</v>
      </c>
      <c r="C1393" s="112" t="s">
        <v>86</v>
      </c>
      <c r="D1393" s="112" t="s">
        <v>127</v>
      </c>
      <c r="E1393" s="112" t="s">
        <v>481</v>
      </c>
      <c r="F1393" s="113">
        <v>818.95399999999995</v>
      </c>
      <c r="G1393" s="114">
        <v>38053</v>
      </c>
      <c r="H1393" s="112" t="s">
        <v>106</v>
      </c>
      <c r="I1393" s="82">
        <f t="shared" si="77"/>
        <v>21.521404357080911</v>
      </c>
    </row>
    <row r="1394" spans="1:9" x14ac:dyDescent="0.25">
      <c r="A1394" s="79" t="str">
        <f t="shared" si="80"/>
        <v>H472015Q4</v>
      </c>
      <c r="B1394" s="79" t="str">
        <f t="shared" si="81"/>
        <v>2015Q4</v>
      </c>
      <c r="C1394" s="112" t="s">
        <v>86</v>
      </c>
      <c r="D1394" s="112" t="s">
        <v>127</v>
      </c>
      <c r="E1394" s="112" t="s">
        <v>464</v>
      </c>
      <c r="F1394" s="113">
        <v>1097.7</v>
      </c>
      <c r="G1394" s="114">
        <v>38367</v>
      </c>
      <c r="H1394" s="112" t="s">
        <v>106</v>
      </c>
      <c r="I1394" s="82">
        <f t="shared" si="77"/>
        <v>28.610524669637972</v>
      </c>
    </row>
    <row r="1395" spans="1:9" x14ac:dyDescent="0.25">
      <c r="A1395" s="79" t="str">
        <f t="shared" si="80"/>
        <v>H472016Q1</v>
      </c>
      <c r="B1395" s="79" t="str">
        <f t="shared" si="81"/>
        <v>2016Q1</v>
      </c>
      <c r="C1395" s="112" t="s">
        <v>86</v>
      </c>
      <c r="D1395" s="112" t="s">
        <v>428</v>
      </c>
      <c r="E1395" s="112" t="s">
        <v>479</v>
      </c>
      <c r="F1395" s="113">
        <v>1120.82</v>
      </c>
      <c r="G1395" s="114">
        <v>34640</v>
      </c>
      <c r="H1395" s="112" t="s">
        <v>106</v>
      </c>
      <c r="I1395" s="82">
        <f t="shared" si="77"/>
        <v>32.356235565819858</v>
      </c>
    </row>
    <row r="1396" spans="1:9" x14ac:dyDescent="0.25">
      <c r="A1396" s="79" t="str">
        <f t="shared" si="80"/>
        <v>H472016Q2</v>
      </c>
      <c r="B1396" s="79" t="str">
        <f t="shared" si="81"/>
        <v>2016Q2</v>
      </c>
      <c r="C1396" s="112" t="s">
        <v>86</v>
      </c>
      <c r="D1396" s="112" t="s">
        <v>428</v>
      </c>
      <c r="E1396" s="112" t="s">
        <v>480</v>
      </c>
      <c r="F1396" s="113">
        <v>1112.1600000000001</v>
      </c>
      <c r="G1396" s="114">
        <v>33527</v>
      </c>
      <c r="H1396" s="112" t="s">
        <v>106</v>
      </c>
      <c r="I1396" s="82">
        <f t="shared" si="77"/>
        <v>33.172070271721303</v>
      </c>
    </row>
    <row r="1397" spans="1:9" x14ac:dyDescent="0.25">
      <c r="A1397" s="79" t="str">
        <f t="shared" si="80"/>
        <v>H472016Q3</v>
      </c>
      <c r="B1397" s="79" t="str">
        <f t="shared" si="81"/>
        <v>2016Q3</v>
      </c>
      <c r="C1397" s="112" t="s">
        <v>86</v>
      </c>
      <c r="D1397" s="112" t="s">
        <v>428</v>
      </c>
      <c r="E1397" s="112" t="s">
        <v>481</v>
      </c>
      <c r="F1397" s="113">
        <v>1024.0999999999999</v>
      </c>
      <c r="G1397" s="114">
        <v>34338</v>
      </c>
      <c r="H1397" s="112" t="s">
        <v>106</v>
      </c>
      <c r="I1397" s="82">
        <f t="shared" si="77"/>
        <v>29.82410157842623</v>
      </c>
    </row>
    <row r="1398" spans="1:9" x14ac:dyDescent="0.25">
      <c r="A1398" s="79" t="str">
        <f t="shared" si="80"/>
        <v>H472016Q4</v>
      </c>
      <c r="B1398" s="79" t="str">
        <f t="shared" si="81"/>
        <v>2016Q4</v>
      </c>
      <c r="C1398" s="112" t="s">
        <v>86</v>
      </c>
      <c r="D1398" s="112" t="s">
        <v>428</v>
      </c>
      <c r="E1398" s="112" t="s">
        <v>464</v>
      </c>
      <c r="F1398" s="113">
        <v>1053.24</v>
      </c>
      <c r="G1398" s="114">
        <v>33504</v>
      </c>
      <c r="H1398" s="112" t="s">
        <v>106</v>
      </c>
      <c r="I1398" s="82">
        <f t="shared" si="77"/>
        <v>31.436246418338108</v>
      </c>
    </row>
    <row r="1399" spans="1:9" x14ac:dyDescent="0.25">
      <c r="A1399" s="79" t="str">
        <f t="shared" si="80"/>
        <v>H472017Q1</v>
      </c>
      <c r="B1399" s="79" t="str">
        <f t="shared" si="81"/>
        <v>2017Q1</v>
      </c>
      <c r="C1399" s="112" t="s">
        <v>86</v>
      </c>
      <c r="D1399" s="112" t="s">
        <v>447</v>
      </c>
      <c r="E1399" s="112" t="s">
        <v>479</v>
      </c>
      <c r="F1399" s="113">
        <v>1134.0999999999999</v>
      </c>
      <c r="G1399" s="114">
        <v>33711</v>
      </c>
      <c r="H1399" s="112" t="s">
        <v>106</v>
      </c>
      <c r="I1399" s="82">
        <f t="shared" si="77"/>
        <v>33.641837975734916</v>
      </c>
    </row>
    <row r="1400" spans="1:9" x14ac:dyDescent="0.25">
      <c r="A1400" s="79" t="str">
        <f t="shared" si="80"/>
        <v>H472017Q2</v>
      </c>
      <c r="B1400" s="79" t="str">
        <f t="shared" si="81"/>
        <v>2017Q2</v>
      </c>
      <c r="C1400" s="112" t="s">
        <v>86</v>
      </c>
      <c r="D1400" s="112" t="s">
        <v>447</v>
      </c>
      <c r="E1400" s="112" t="s">
        <v>480</v>
      </c>
      <c r="F1400" s="113">
        <v>849.36</v>
      </c>
      <c r="G1400" s="114">
        <v>34121</v>
      </c>
      <c r="H1400" s="112" t="s">
        <v>106</v>
      </c>
      <c r="I1400" s="82">
        <f t="shared" si="77"/>
        <v>24.89258814219982</v>
      </c>
    </row>
    <row r="1401" spans="1:9" x14ac:dyDescent="0.25">
      <c r="A1401" s="79" t="str">
        <f t="shared" si="80"/>
        <v>H472017Q3</v>
      </c>
      <c r="B1401" s="79" t="str">
        <f t="shared" si="81"/>
        <v>2017Q3</v>
      </c>
      <c r="C1401" s="112" t="s">
        <v>86</v>
      </c>
      <c r="D1401" s="112" t="s">
        <v>447</v>
      </c>
      <c r="E1401" s="112" t="s">
        <v>481</v>
      </c>
      <c r="F1401" s="113">
        <v>967.76</v>
      </c>
      <c r="G1401" s="114">
        <v>33405</v>
      </c>
      <c r="H1401" s="112" t="s">
        <v>106</v>
      </c>
      <c r="I1401" s="82">
        <f t="shared" si="77"/>
        <v>28.970513396198175</v>
      </c>
    </row>
    <row r="1402" spans="1:9" x14ac:dyDescent="0.25">
      <c r="A1402" s="79" t="str">
        <f t="shared" si="80"/>
        <v>H472017Q4</v>
      </c>
      <c r="B1402" s="79" t="str">
        <f t="shared" si="81"/>
        <v>2017Q4</v>
      </c>
      <c r="C1402" s="112" t="s">
        <v>86</v>
      </c>
      <c r="D1402" s="112" t="s">
        <v>447</v>
      </c>
      <c r="E1402" s="112" t="s">
        <v>464</v>
      </c>
      <c r="F1402" s="113">
        <v>1049.04</v>
      </c>
      <c r="G1402" s="114">
        <v>34139</v>
      </c>
      <c r="H1402" s="112" t="s">
        <v>106</v>
      </c>
      <c r="I1402" s="82">
        <f t="shared" si="77"/>
        <v>30.728492340138843</v>
      </c>
    </row>
    <row r="1403" spans="1:9" x14ac:dyDescent="0.25">
      <c r="A1403" s="79" t="str">
        <f t="shared" si="80"/>
        <v>H472018Q1</v>
      </c>
      <c r="B1403" s="79" t="str">
        <f t="shared" si="81"/>
        <v>2018Q1</v>
      </c>
      <c r="C1403" s="112" t="s">
        <v>86</v>
      </c>
      <c r="D1403" s="112" t="s">
        <v>456</v>
      </c>
      <c r="E1403" s="112" t="s">
        <v>479</v>
      </c>
      <c r="F1403" s="113">
        <v>1056.8399999999999</v>
      </c>
      <c r="G1403" s="114">
        <v>34640</v>
      </c>
      <c r="H1403" s="112" t="s">
        <v>106</v>
      </c>
      <c r="I1403" s="82">
        <f t="shared" si="77"/>
        <v>30.509237875288679</v>
      </c>
    </row>
    <row r="1404" spans="1:9" x14ac:dyDescent="0.25">
      <c r="A1404" s="79" t="str">
        <f t="shared" si="80"/>
        <v>H472018Q2</v>
      </c>
      <c r="B1404" s="79" t="str">
        <f t="shared" si="81"/>
        <v>2018Q2</v>
      </c>
      <c r="C1404" s="112" t="s">
        <v>86</v>
      </c>
      <c r="D1404" s="112" t="s">
        <v>456</v>
      </c>
      <c r="E1404" s="112" t="s">
        <v>480</v>
      </c>
      <c r="F1404" s="113">
        <v>3007.9</v>
      </c>
      <c r="G1404" s="114">
        <v>33936</v>
      </c>
      <c r="H1404" s="112" t="s">
        <v>490</v>
      </c>
      <c r="I1404" s="82">
        <f t="shared" si="77"/>
        <v>88.634488448844891</v>
      </c>
    </row>
    <row r="1405" spans="1:9" x14ac:dyDescent="0.25">
      <c r="A1405" s="79" t="str">
        <f t="shared" si="80"/>
        <v>H482008Q1</v>
      </c>
      <c r="B1405" s="79" t="str">
        <f t="shared" si="81"/>
        <v>2008Q1</v>
      </c>
      <c r="C1405" s="112" t="s">
        <v>87</v>
      </c>
      <c r="D1405" s="112" t="s">
        <v>187</v>
      </c>
      <c r="E1405" s="112" t="s">
        <v>479</v>
      </c>
      <c r="F1405" s="113">
        <v>479.5</v>
      </c>
      <c r="G1405" s="114">
        <v>19626</v>
      </c>
      <c r="H1405" s="112" t="s">
        <v>120</v>
      </c>
      <c r="I1405" s="82">
        <f t="shared" si="77"/>
        <v>24.431876082747376</v>
      </c>
    </row>
    <row r="1406" spans="1:9" x14ac:dyDescent="0.25">
      <c r="A1406" s="79" t="str">
        <f t="shared" ref="A1406" si="82">C1406&amp;D1406&amp;"Q"&amp;E1406</f>
        <v>H482008Q2</v>
      </c>
      <c r="B1406" s="79" t="str">
        <f t="shared" ref="B1406" si="83">D1406&amp;"Q"&amp;E1406</f>
        <v>2008Q2</v>
      </c>
      <c r="C1406" s="112" t="s">
        <v>87</v>
      </c>
      <c r="D1406" s="112" t="s">
        <v>187</v>
      </c>
      <c r="E1406" s="112" t="s">
        <v>480</v>
      </c>
      <c r="F1406" s="113">
        <v>491</v>
      </c>
      <c r="G1406" s="114">
        <v>19358</v>
      </c>
      <c r="H1406" s="112" t="s">
        <v>120</v>
      </c>
      <c r="I1406" s="82">
        <f t="shared" si="77"/>
        <v>25.364190515549126</v>
      </c>
    </row>
    <row r="1407" spans="1:9" x14ac:dyDescent="0.25">
      <c r="A1407" s="79" t="str">
        <f t="shared" ref="A1407" si="84">C1407&amp;D1407&amp;"Q"&amp;E1407</f>
        <v>H482008Q3</v>
      </c>
      <c r="B1407" s="79" t="str">
        <f t="shared" ref="B1407" si="85">D1407&amp;"Q"&amp;E1407</f>
        <v>2008Q3</v>
      </c>
      <c r="C1407" s="112" t="s">
        <v>87</v>
      </c>
      <c r="D1407" s="112" t="s">
        <v>187</v>
      </c>
      <c r="E1407" s="112" t="s">
        <v>481</v>
      </c>
      <c r="F1407" s="113">
        <v>403.04</v>
      </c>
      <c r="G1407" s="114">
        <v>18604</v>
      </c>
      <c r="H1407" s="112" t="s">
        <v>120</v>
      </c>
      <c r="I1407" s="82">
        <f t="shared" si="77"/>
        <v>21.664158245538594</v>
      </c>
    </row>
    <row r="1408" spans="1:9" x14ac:dyDescent="0.25">
      <c r="A1408" s="79" t="str">
        <f t="shared" ref="A1408:A1436" si="86">C1408&amp;D1408&amp;"Q"&amp;E1408</f>
        <v>H482008Q4</v>
      </c>
      <c r="B1408" s="79" t="str">
        <f t="shared" ref="B1408:B1436" si="87">D1408&amp;"Q"&amp;E1408</f>
        <v>2008Q4</v>
      </c>
      <c r="C1408" s="112" t="s">
        <v>87</v>
      </c>
      <c r="D1408" s="112" t="s">
        <v>187</v>
      </c>
      <c r="E1408" s="112" t="s">
        <v>464</v>
      </c>
      <c r="F1408" s="113">
        <v>494.68</v>
      </c>
      <c r="G1408" s="114">
        <v>18988</v>
      </c>
      <c r="H1408" s="112" t="s">
        <v>120</v>
      </c>
      <c r="I1408" s="82">
        <f t="shared" si="77"/>
        <v>26.052243522224565</v>
      </c>
    </row>
    <row r="1409" spans="1:9" x14ac:dyDescent="0.25">
      <c r="A1409" s="79" t="str">
        <f t="shared" si="86"/>
        <v>H482009Q1</v>
      </c>
      <c r="B1409" s="79" t="str">
        <f t="shared" si="87"/>
        <v>2009Q1</v>
      </c>
      <c r="C1409" s="112" t="s">
        <v>87</v>
      </c>
      <c r="D1409" s="112" t="s">
        <v>119</v>
      </c>
      <c r="E1409" s="112" t="s">
        <v>479</v>
      </c>
      <c r="F1409" s="113">
        <v>444.04</v>
      </c>
      <c r="G1409" s="114">
        <v>18421</v>
      </c>
      <c r="H1409" s="112" t="s">
        <v>106</v>
      </c>
      <c r="I1409" s="82">
        <f t="shared" si="77"/>
        <v>24.105097443135552</v>
      </c>
    </row>
    <row r="1410" spans="1:9" x14ac:dyDescent="0.25">
      <c r="A1410" s="79" t="str">
        <f t="shared" si="86"/>
        <v>H482009Q2</v>
      </c>
      <c r="B1410" s="79" t="str">
        <f t="shared" si="87"/>
        <v>2009Q2</v>
      </c>
      <c r="C1410" s="112" t="s">
        <v>87</v>
      </c>
      <c r="D1410" s="112" t="s">
        <v>119</v>
      </c>
      <c r="E1410" s="112" t="s">
        <v>480</v>
      </c>
      <c r="F1410" s="113">
        <v>401.72</v>
      </c>
      <c r="G1410" s="114">
        <v>17504</v>
      </c>
      <c r="H1410" s="112" t="s">
        <v>106</v>
      </c>
      <c r="I1410" s="82">
        <f t="shared" si="77"/>
        <v>22.950182815356492</v>
      </c>
    </row>
    <row r="1411" spans="1:9" x14ac:dyDescent="0.25">
      <c r="A1411" s="79" t="str">
        <f t="shared" si="86"/>
        <v>H482009Q3</v>
      </c>
      <c r="B1411" s="79" t="str">
        <f t="shared" si="87"/>
        <v>2009Q3</v>
      </c>
      <c r="C1411" s="112" t="s">
        <v>87</v>
      </c>
      <c r="D1411" s="112" t="s">
        <v>119</v>
      </c>
      <c r="E1411" s="112" t="s">
        <v>481</v>
      </c>
      <c r="F1411" s="113">
        <v>524.86</v>
      </c>
      <c r="G1411" s="114">
        <v>16679</v>
      </c>
      <c r="H1411" s="112" t="s">
        <v>120</v>
      </c>
      <c r="I1411" s="82">
        <f t="shared" ref="I1411:I1474" si="88">F1411/G1411*1000</f>
        <v>31.468313448048445</v>
      </c>
    </row>
    <row r="1412" spans="1:9" x14ac:dyDescent="0.25">
      <c r="A1412" s="79" t="str">
        <f t="shared" si="86"/>
        <v>H482009Q4</v>
      </c>
      <c r="B1412" s="79" t="str">
        <f t="shared" si="87"/>
        <v>2009Q4</v>
      </c>
      <c r="C1412" s="112" t="s">
        <v>87</v>
      </c>
      <c r="D1412" s="112" t="s">
        <v>119</v>
      </c>
      <c r="E1412" s="112" t="s">
        <v>464</v>
      </c>
      <c r="F1412" s="113">
        <v>454.38</v>
      </c>
      <c r="G1412" s="114">
        <v>17322</v>
      </c>
      <c r="H1412" s="112" t="s">
        <v>120</v>
      </c>
      <c r="I1412" s="82">
        <f t="shared" si="88"/>
        <v>26.231382057499136</v>
      </c>
    </row>
    <row r="1413" spans="1:9" x14ac:dyDescent="0.25">
      <c r="A1413" s="79" t="str">
        <f t="shared" si="86"/>
        <v>H482010Q1</v>
      </c>
      <c r="B1413" s="79" t="str">
        <f t="shared" si="87"/>
        <v>2010Q1</v>
      </c>
      <c r="C1413" s="112" t="s">
        <v>87</v>
      </c>
      <c r="D1413" s="112" t="s">
        <v>121</v>
      </c>
      <c r="E1413" s="112" t="s">
        <v>479</v>
      </c>
      <c r="F1413" s="113">
        <v>382</v>
      </c>
      <c r="G1413" s="114">
        <v>17111</v>
      </c>
      <c r="H1413" s="112" t="s">
        <v>106</v>
      </c>
      <c r="I1413" s="82">
        <f t="shared" si="88"/>
        <v>22.324820291040851</v>
      </c>
    </row>
    <row r="1414" spans="1:9" x14ac:dyDescent="0.25">
      <c r="A1414" s="79" t="str">
        <f t="shared" si="86"/>
        <v>H482010Q2</v>
      </c>
      <c r="B1414" s="79" t="str">
        <f t="shared" si="87"/>
        <v>2010Q2</v>
      </c>
      <c r="C1414" s="112" t="s">
        <v>87</v>
      </c>
      <c r="D1414" s="112" t="s">
        <v>121</v>
      </c>
      <c r="E1414" s="112" t="s">
        <v>480</v>
      </c>
      <c r="F1414" s="113">
        <v>358.5</v>
      </c>
      <c r="G1414" s="114">
        <v>16690</v>
      </c>
      <c r="H1414" s="112" t="s">
        <v>106</v>
      </c>
      <c r="I1414" s="82">
        <f t="shared" si="88"/>
        <v>21.479928100659077</v>
      </c>
    </row>
    <row r="1415" spans="1:9" x14ac:dyDescent="0.25">
      <c r="A1415" s="79" t="str">
        <f t="shared" si="86"/>
        <v>H482010Q3</v>
      </c>
      <c r="B1415" s="79" t="str">
        <f t="shared" si="87"/>
        <v>2010Q3</v>
      </c>
      <c r="C1415" s="112" t="s">
        <v>87</v>
      </c>
      <c r="D1415" s="112" t="s">
        <v>121</v>
      </c>
      <c r="E1415" s="112" t="s">
        <v>481</v>
      </c>
      <c r="F1415" s="113">
        <v>314</v>
      </c>
      <c r="G1415" s="114">
        <v>15868</v>
      </c>
      <c r="H1415" s="112" t="s">
        <v>106</v>
      </c>
      <c r="I1415" s="82">
        <f t="shared" si="88"/>
        <v>19.7882530879758</v>
      </c>
    </row>
    <row r="1416" spans="1:9" x14ac:dyDescent="0.25">
      <c r="A1416" s="79" t="str">
        <f t="shared" si="86"/>
        <v>H482010Q4</v>
      </c>
      <c r="B1416" s="79" t="str">
        <f t="shared" si="87"/>
        <v>2010Q4</v>
      </c>
      <c r="C1416" s="112" t="s">
        <v>87</v>
      </c>
      <c r="D1416" s="112" t="s">
        <v>121</v>
      </c>
      <c r="E1416" s="112" t="s">
        <v>464</v>
      </c>
      <c r="F1416" s="113">
        <v>319</v>
      </c>
      <c r="G1416" s="114">
        <v>15691</v>
      </c>
      <c r="H1416" s="112" t="s">
        <v>106</v>
      </c>
      <c r="I1416" s="82">
        <f t="shared" si="88"/>
        <v>20.330125549678158</v>
      </c>
    </row>
    <row r="1417" spans="1:9" x14ac:dyDescent="0.25">
      <c r="A1417" s="79" t="str">
        <f t="shared" si="86"/>
        <v>H482011Q1</v>
      </c>
      <c r="B1417" s="79" t="str">
        <f t="shared" si="87"/>
        <v>2011Q1</v>
      </c>
      <c r="C1417" s="112" t="s">
        <v>87</v>
      </c>
      <c r="D1417" s="112" t="s">
        <v>123</v>
      </c>
      <c r="E1417" s="112" t="s">
        <v>479</v>
      </c>
      <c r="F1417" s="113">
        <v>323.64</v>
      </c>
      <c r="G1417" s="114">
        <v>16387</v>
      </c>
      <c r="H1417" s="112" t="s">
        <v>106</v>
      </c>
      <c r="I1417" s="82">
        <f t="shared" si="88"/>
        <v>19.749801672057121</v>
      </c>
    </row>
    <row r="1418" spans="1:9" x14ac:dyDescent="0.25">
      <c r="A1418" s="79" t="str">
        <f t="shared" si="86"/>
        <v>H482011Q2</v>
      </c>
      <c r="B1418" s="79" t="str">
        <f t="shared" si="87"/>
        <v>2011Q2</v>
      </c>
      <c r="C1418" s="112" t="s">
        <v>87</v>
      </c>
      <c r="D1418" s="112" t="s">
        <v>123</v>
      </c>
      <c r="E1418" s="112" t="s">
        <v>480</v>
      </c>
      <c r="F1418" s="113">
        <v>248</v>
      </c>
      <c r="G1418" s="114">
        <v>16353</v>
      </c>
      <c r="H1418" s="112" t="s">
        <v>106</v>
      </c>
      <c r="I1418" s="82">
        <f t="shared" si="88"/>
        <v>15.16541307405369</v>
      </c>
    </row>
    <row r="1419" spans="1:9" x14ac:dyDescent="0.25">
      <c r="A1419" s="79" t="str">
        <f t="shared" si="86"/>
        <v>H482011Q3</v>
      </c>
      <c r="B1419" s="79" t="str">
        <f t="shared" si="87"/>
        <v>2011Q3</v>
      </c>
      <c r="C1419" s="112" t="s">
        <v>87</v>
      </c>
      <c r="D1419" s="112" t="s">
        <v>123</v>
      </c>
      <c r="E1419" s="112" t="s">
        <v>481</v>
      </c>
      <c r="F1419" s="113">
        <v>420.12</v>
      </c>
      <c r="G1419" s="114">
        <v>16941</v>
      </c>
      <c r="H1419" s="112" t="s">
        <v>106</v>
      </c>
      <c r="I1419" s="82">
        <f t="shared" si="88"/>
        <v>24.799008323003363</v>
      </c>
    </row>
    <row r="1420" spans="1:9" x14ac:dyDescent="0.25">
      <c r="A1420" s="79" t="str">
        <f t="shared" si="86"/>
        <v>H482011Q4</v>
      </c>
      <c r="B1420" s="79" t="str">
        <f t="shared" si="87"/>
        <v>2011Q4</v>
      </c>
      <c r="C1420" s="112" t="s">
        <v>87</v>
      </c>
      <c r="D1420" s="112" t="s">
        <v>123</v>
      </c>
      <c r="E1420" s="112" t="s">
        <v>464</v>
      </c>
      <c r="F1420" s="113">
        <v>329.6</v>
      </c>
      <c r="G1420" s="114">
        <v>17707</v>
      </c>
      <c r="H1420" s="112" t="s">
        <v>106</v>
      </c>
      <c r="I1420" s="82">
        <f t="shared" si="88"/>
        <v>18.614107415146552</v>
      </c>
    </row>
    <row r="1421" spans="1:9" x14ac:dyDescent="0.25">
      <c r="A1421" s="79" t="str">
        <f t="shared" si="86"/>
        <v>H482012Q1</v>
      </c>
      <c r="B1421" s="79" t="str">
        <f t="shared" si="87"/>
        <v>2012Q1</v>
      </c>
      <c r="C1421" s="112" t="s">
        <v>87</v>
      </c>
      <c r="D1421" s="112" t="s">
        <v>124</v>
      </c>
      <c r="E1421" s="112" t="s">
        <v>479</v>
      </c>
      <c r="F1421" s="113">
        <v>366.06</v>
      </c>
      <c r="G1421" s="114">
        <v>17694</v>
      </c>
      <c r="H1421" s="112" t="s">
        <v>106</v>
      </c>
      <c r="I1421" s="82">
        <f t="shared" si="88"/>
        <v>20.68836893862326</v>
      </c>
    </row>
    <row r="1422" spans="1:9" x14ac:dyDescent="0.25">
      <c r="A1422" s="79" t="str">
        <f t="shared" si="86"/>
        <v>H482012Q2</v>
      </c>
      <c r="B1422" s="79" t="str">
        <f t="shared" si="87"/>
        <v>2012Q2</v>
      </c>
      <c r="C1422" s="112" t="s">
        <v>87</v>
      </c>
      <c r="D1422" s="112" t="s">
        <v>124</v>
      </c>
      <c r="E1422" s="112" t="s">
        <v>480</v>
      </c>
      <c r="F1422" s="113">
        <v>336.2</v>
      </c>
      <c r="G1422" s="114">
        <v>16113</v>
      </c>
      <c r="H1422" s="112" t="s">
        <v>106</v>
      </c>
      <c r="I1422" s="82">
        <f t="shared" si="88"/>
        <v>20.865139949109412</v>
      </c>
    </row>
    <row r="1423" spans="1:9" x14ac:dyDescent="0.25">
      <c r="A1423" s="79" t="str">
        <f t="shared" si="86"/>
        <v>H482012Q3</v>
      </c>
      <c r="B1423" s="79" t="str">
        <f t="shared" si="87"/>
        <v>2012Q3</v>
      </c>
      <c r="C1423" s="112" t="s">
        <v>87</v>
      </c>
      <c r="D1423" s="112" t="s">
        <v>124</v>
      </c>
      <c r="E1423" s="112" t="s">
        <v>481</v>
      </c>
      <c r="F1423" s="113">
        <v>349.26</v>
      </c>
      <c r="G1423" s="114">
        <v>15394</v>
      </c>
      <c r="H1423" s="112" t="s">
        <v>106</v>
      </c>
      <c r="I1423" s="82">
        <f t="shared" si="88"/>
        <v>22.68806028322723</v>
      </c>
    </row>
    <row r="1424" spans="1:9" x14ac:dyDescent="0.25">
      <c r="A1424" s="79" t="str">
        <f t="shared" si="86"/>
        <v>H482012Q4</v>
      </c>
      <c r="B1424" s="79" t="str">
        <f t="shared" si="87"/>
        <v>2012Q4</v>
      </c>
      <c r="C1424" s="112" t="s">
        <v>87</v>
      </c>
      <c r="D1424" s="112" t="s">
        <v>124</v>
      </c>
      <c r="E1424" s="112" t="s">
        <v>464</v>
      </c>
      <c r="F1424" s="113">
        <v>440.14</v>
      </c>
      <c r="G1424" s="114">
        <v>16332</v>
      </c>
      <c r="H1424" s="112" t="s">
        <v>106</v>
      </c>
      <c r="I1424" s="82">
        <f t="shared" si="88"/>
        <v>26.949546901787897</v>
      </c>
    </row>
    <row r="1425" spans="1:9" x14ac:dyDescent="0.25">
      <c r="A1425" s="79" t="str">
        <f t="shared" si="86"/>
        <v>H482013Q1</v>
      </c>
      <c r="B1425" s="79" t="str">
        <f t="shared" si="87"/>
        <v>2013Q1</v>
      </c>
      <c r="C1425" s="112" t="s">
        <v>87</v>
      </c>
      <c r="D1425" s="112" t="s">
        <v>125</v>
      </c>
      <c r="E1425" s="112" t="s">
        <v>479</v>
      </c>
      <c r="F1425" s="113">
        <v>415.64</v>
      </c>
      <c r="G1425" s="114">
        <v>16339</v>
      </c>
      <c r="H1425" s="112" t="s">
        <v>106</v>
      </c>
      <c r="I1425" s="82">
        <f t="shared" si="88"/>
        <v>25.438521329334723</v>
      </c>
    </row>
    <row r="1426" spans="1:9" x14ac:dyDescent="0.25">
      <c r="A1426" s="79" t="str">
        <f t="shared" si="86"/>
        <v>H482013Q2</v>
      </c>
      <c r="B1426" s="79" t="str">
        <f t="shared" si="87"/>
        <v>2013Q2</v>
      </c>
      <c r="C1426" s="112" t="s">
        <v>87</v>
      </c>
      <c r="D1426" s="112" t="s">
        <v>125</v>
      </c>
      <c r="E1426" s="112" t="s">
        <v>480</v>
      </c>
      <c r="F1426" s="113">
        <v>405.5</v>
      </c>
      <c r="G1426" s="114">
        <v>15700</v>
      </c>
      <c r="H1426" s="112" t="s">
        <v>106</v>
      </c>
      <c r="I1426" s="82">
        <f t="shared" si="88"/>
        <v>25.828025477707008</v>
      </c>
    </row>
    <row r="1427" spans="1:9" x14ac:dyDescent="0.25">
      <c r="A1427" s="79" t="str">
        <f t="shared" si="86"/>
        <v>H482013Q3</v>
      </c>
      <c r="B1427" s="79" t="str">
        <f t="shared" si="87"/>
        <v>2013Q3</v>
      </c>
      <c r="C1427" s="112" t="s">
        <v>87</v>
      </c>
      <c r="D1427" s="112" t="s">
        <v>125</v>
      </c>
      <c r="E1427" s="112" t="s">
        <v>481</v>
      </c>
      <c r="F1427" s="113">
        <v>472.8</v>
      </c>
      <c r="G1427" s="114">
        <v>15868</v>
      </c>
      <c r="H1427" s="112" t="s">
        <v>106</v>
      </c>
      <c r="I1427" s="82">
        <f t="shared" si="88"/>
        <v>29.795815477690951</v>
      </c>
    </row>
    <row r="1428" spans="1:9" x14ac:dyDescent="0.25">
      <c r="A1428" s="79" t="str">
        <f t="shared" si="86"/>
        <v>H482013Q4</v>
      </c>
      <c r="B1428" s="79" t="str">
        <f t="shared" si="87"/>
        <v>2013Q4</v>
      </c>
      <c r="C1428" s="112" t="s">
        <v>87</v>
      </c>
      <c r="D1428" s="112" t="s">
        <v>125</v>
      </c>
      <c r="E1428" s="112" t="s">
        <v>464</v>
      </c>
      <c r="F1428" s="113">
        <v>392.22</v>
      </c>
      <c r="G1428" s="114">
        <v>15482</v>
      </c>
      <c r="H1428" s="112" t="s">
        <v>106</v>
      </c>
      <c r="I1428" s="82">
        <f t="shared" si="88"/>
        <v>25.333936183955565</v>
      </c>
    </row>
    <row r="1429" spans="1:9" x14ac:dyDescent="0.25">
      <c r="A1429" s="79" t="str">
        <f t="shared" si="86"/>
        <v>H482014Q1</v>
      </c>
      <c r="B1429" s="79" t="str">
        <f t="shared" si="87"/>
        <v>2014Q1</v>
      </c>
      <c r="C1429" s="112" t="s">
        <v>87</v>
      </c>
      <c r="D1429" s="112" t="s">
        <v>126</v>
      </c>
      <c r="E1429" s="112" t="s">
        <v>479</v>
      </c>
      <c r="F1429" s="113">
        <v>458.72</v>
      </c>
      <c r="G1429" s="114">
        <v>17174</v>
      </c>
      <c r="H1429" s="112" t="s">
        <v>106</v>
      </c>
      <c r="I1429" s="82">
        <f t="shared" si="88"/>
        <v>26.710143239781065</v>
      </c>
    </row>
    <row r="1430" spans="1:9" x14ac:dyDescent="0.25">
      <c r="A1430" s="79" t="str">
        <f t="shared" si="86"/>
        <v>H482014Q2</v>
      </c>
      <c r="B1430" s="79" t="str">
        <f t="shared" si="87"/>
        <v>2014Q2</v>
      </c>
      <c r="C1430" s="112" t="s">
        <v>87</v>
      </c>
      <c r="D1430" s="112" t="s">
        <v>126</v>
      </c>
      <c r="E1430" s="112" t="s">
        <v>480</v>
      </c>
      <c r="F1430" s="113">
        <v>414.08</v>
      </c>
      <c r="G1430" s="114">
        <v>17021</v>
      </c>
      <c r="H1430" s="112" t="s">
        <v>106</v>
      </c>
      <c r="I1430" s="82">
        <f t="shared" si="88"/>
        <v>24.327595323424003</v>
      </c>
    </row>
    <row r="1431" spans="1:9" x14ac:dyDescent="0.25">
      <c r="A1431" s="79" t="str">
        <f t="shared" si="86"/>
        <v>H482014Q3</v>
      </c>
      <c r="B1431" s="79" t="str">
        <f t="shared" si="87"/>
        <v>2014Q3</v>
      </c>
      <c r="C1431" s="112" t="s">
        <v>87</v>
      </c>
      <c r="D1431" s="112" t="s">
        <v>126</v>
      </c>
      <c r="E1431" s="112" t="s">
        <v>481</v>
      </c>
      <c r="F1431" s="113">
        <v>907</v>
      </c>
      <c r="G1431" s="114">
        <v>16821</v>
      </c>
      <c r="H1431" s="112" t="s">
        <v>106</v>
      </c>
      <c r="I1431" s="82">
        <f t="shared" si="88"/>
        <v>53.920694370132573</v>
      </c>
    </row>
    <row r="1432" spans="1:9" x14ac:dyDescent="0.25">
      <c r="A1432" s="79" t="str">
        <f t="shared" si="86"/>
        <v>H482014Q4</v>
      </c>
      <c r="B1432" s="79" t="str">
        <f t="shared" si="87"/>
        <v>2014Q4</v>
      </c>
      <c r="C1432" s="112" t="s">
        <v>87</v>
      </c>
      <c r="D1432" s="112" t="s">
        <v>126</v>
      </c>
      <c r="E1432" s="112" t="s">
        <v>464</v>
      </c>
      <c r="F1432" s="113">
        <v>581.29999999999995</v>
      </c>
      <c r="G1432" s="114">
        <v>18588</v>
      </c>
      <c r="H1432" s="112" t="s">
        <v>106</v>
      </c>
      <c r="I1432" s="82">
        <f t="shared" si="88"/>
        <v>31.272864213471049</v>
      </c>
    </row>
    <row r="1433" spans="1:9" x14ac:dyDescent="0.25">
      <c r="A1433" s="79" t="str">
        <f t="shared" si="86"/>
        <v>H482015Q1</v>
      </c>
      <c r="B1433" s="79" t="str">
        <f t="shared" si="87"/>
        <v>2015Q1</v>
      </c>
      <c r="C1433" s="112" t="s">
        <v>87</v>
      </c>
      <c r="D1433" s="112" t="s">
        <v>127</v>
      </c>
      <c r="E1433" s="112" t="s">
        <v>479</v>
      </c>
      <c r="F1433" s="113">
        <v>616.26</v>
      </c>
      <c r="G1433" s="114">
        <v>19027</v>
      </c>
      <c r="H1433" s="112" t="s">
        <v>106</v>
      </c>
      <c r="I1433" s="82">
        <f t="shared" si="88"/>
        <v>32.388710779418716</v>
      </c>
    </row>
    <row r="1434" spans="1:9" x14ac:dyDescent="0.25">
      <c r="A1434" s="79" t="str">
        <f t="shared" si="86"/>
        <v>H482015Q2</v>
      </c>
      <c r="B1434" s="79" t="str">
        <f t="shared" si="87"/>
        <v>2015Q2</v>
      </c>
      <c r="C1434" s="112" t="s">
        <v>87</v>
      </c>
      <c r="D1434" s="112" t="s">
        <v>127</v>
      </c>
      <c r="E1434" s="112" t="s">
        <v>480</v>
      </c>
      <c r="F1434" s="113">
        <v>769.9</v>
      </c>
      <c r="G1434" s="114">
        <v>17401</v>
      </c>
      <c r="H1434" s="112" t="s">
        <v>106</v>
      </c>
      <c r="I1434" s="82">
        <f t="shared" si="88"/>
        <v>44.244583644618125</v>
      </c>
    </row>
    <row r="1435" spans="1:9" x14ac:dyDescent="0.25">
      <c r="A1435" s="79" t="str">
        <f t="shared" si="86"/>
        <v>H482015Q3</v>
      </c>
      <c r="B1435" s="79" t="str">
        <f t="shared" si="87"/>
        <v>2015Q3</v>
      </c>
      <c r="C1435" s="112" t="s">
        <v>87</v>
      </c>
      <c r="D1435" s="112" t="s">
        <v>127</v>
      </c>
      <c r="E1435" s="112" t="s">
        <v>481</v>
      </c>
      <c r="F1435" s="113">
        <v>494.66</v>
      </c>
      <c r="G1435" s="114">
        <v>16956</v>
      </c>
      <c r="H1435" s="112" t="s">
        <v>106</v>
      </c>
      <c r="I1435" s="82">
        <f t="shared" si="88"/>
        <v>29.173154045765514</v>
      </c>
    </row>
    <row r="1436" spans="1:9" x14ac:dyDescent="0.25">
      <c r="A1436" s="79" t="str">
        <f t="shared" si="86"/>
        <v>H482015Q4</v>
      </c>
      <c r="B1436" s="79" t="str">
        <f t="shared" si="87"/>
        <v>2015Q4</v>
      </c>
      <c r="C1436" s="112" t="s">
        <v>87</v>
      </c>
      <c r="D1436" s="112" t="s">
        <v>127</v>
      </c>
      <c r="E1436" s="112" t="s">
        <v>464</v>
      </c>
      <c r="F1436" s="113">
        <v>659.56</v>
      </c>
      <c r="G1436" s="114">
        <v>16570</v>
      </c>
      <c r="H1436" s="112" t="s">
        <v>106</v>
      </c>
      <c r="I1436" s="82">
        <f t="shared" si="88"/>
        <v>39.804465902232948</v>
      </c>
    </row>
    <row r="1437" spans="1:9" x14ac:dyDescent="0.25">
      <c r="A1437" s="79" t="str">
        <f t="shared" ref="A1437:A1440" si="89">C1437&amp;D1437&amp;"Q"&amp;E1437</f>
        <v>H482016Q1</v>
      </c>
      <c r="B1437" s="79" t="str">
        <f t="shared" ref="B1437:B1440" si="90">D1437&amp;"Q"&amp;E1437</f>
        <v>2016Q1</v>
      </c>
      <c r="C1437" s="112" t="s">
        <v>87</v>
      </c>
      <c r="D1437" s="112" t="s">
        <v>428</v>
      </c>
      <c r="E1437" s="112" t="s">
        <v>479</v>
      </c>
      <c r="F1437" s="113">
        <v>529.94000000000005</v>
      </c>
      <c r="G1437" s="114">
        <v>18746</v>
      </c>
      <c r="H1437" s="112" t="s">
        <v>106</v>
      </c>
      <c r="I1437" s="82">
        <f t="shared" si="88"/>
        <v>28.269497492798465</v>
      </c>
    </row>
    <row r="1438" spans="1:9" x14ac:dyDescent="0.25">
      <c r="A1438" s="79" t="str">
        <f t="shared" si="89"/>
        <v>H482016Q2</v>
      </c>
      <c r="B1438" s="79" t="str">
        <f t="shared" si="90"/>
        <v>2016Q2</v>
      </c>
      <c r="C1438" s="112" t="s">
        <v>87</v>
      </c>
      <c r="D1438" s="112" t="s">
        <v>428</v>
      </c>
      <c r="E1438" s="112" t="s">
        <v>480</v>
      </c>
      <c r="F1438" s="113">
        <v>524</v>
      </c>
      <c r="G1438" s="114">
        <v>16928</v>
      </c>
      <c r="H1438" s="112" t="s">
        <v>106</v>
      </c>
      <c r="I1438" s="82">
        <f t="shared" si="88"/>
        <v>30.954631379962194</v>
      </c>
    </row>
    <row r="1439" spans="1:9" x14ac:dyDescent="0.25">
      <c r="A1439" s="79" t="str">
        <f t="shared" si="89"/>
        <v>H482016Q3</v>
      </c>
      <c r="B1439" s="79" t="str">
        <f t="shared" si="90"/>
        <v>2016Q3</v>
      </c>
      <c r="C1439" s="112" t="s">
        <v>87</v>
      </c>
      <c r="D1439" s="112" t="s">
        <v>428</v>
      </c>
      <c r="E1439" s="112" t="s">
        <v>481</v>
      </c>
      <c r="F1439" s="113">
        <v>613.64</v>
      </c>
      <c r="G1439" s="114">
        <v>16761</v>
      </c>
      <c r="H1439" s="112" t="s">
        <v>106</v>
      </c>
      <c r="I1439" s="82">
        <f t="shared" si="88"/>
        <v>36.611180717140982</v>
      </c>
    </row>
    <row r="1440" spans="1:9" x14ac:dyDescent="0.25">
      <c r="A1440" s="79" t="str">
        <f t="shared" si="89"/>
        <v>H482016Q4</v>
      </c>
      <c r="B1440" s="79" t="str">
        <f t="shared" si="90"/>
        <v>2016Q4</v>
      </c>
      <c r="C1440" s="112" t="s">
        <v>87</v>
      </c>
      <c r="D1440" s="112" t="s">
        <v>428</v>
      </c>
      <c r="E1440" s="112" t="s">
        <v>464</v>
      </c>
      <c r="F1440" s="113">
        <v>621.38</v>
      </c>
      <c r="G1440" s="114">
        <v>16728</v>
      </c>
      <c r="H1440" s="112" t="s">
        <v>106</v>
      </c>
      <c r="I1440" s="82">
        <f t="shared" si="88"/>
        <v>37.146102343376377</v>
      </c>
    </row>
    <row r="1441" spans="1:9" x14ac:dyDescent="0.25">
      <c r="A1441" s="79" t="str">
        <f t="shared" ref="A1441:A1481" si="91">C1441&amp;D1441&amp;"Q"&amp;E1441</f>
        <v>H482017Q1</v>
      </c>
      <c r="B1441" s="79" t="str">
        <f t="shared" ref="B1441:B1481" si="92">D1441&amp;"Q"&amp;E1441</f>
        <v>2017Q1</v>
      </c>
      <c r="C1441" s="112" t="s">
        <v>87</v>
      </c>
      <c r="D1441" s="112" t="s">
        <v>447</v>
      </c>
      <c r="E1441" s="112" t="s">
        <v>479</v>
      </c>
      <c r="F1441" s="113">
        <v>429.74</v>
      </c>
      <c r="G1441" s="114">
        <v>16934</v>
      </c>
      <c r="H1441" s="112" t="s">
        <v>106</v>
      </c>
      <c r="I1441" s="82">
        <f t="shared" si="88"/>
        <v>25.377347348529586</v>
      </c>
    </row>
    <row r="1442" spans="1:9" x14ac:dyDescent="0.25">
      <c r="A1442" s="79" t="str">
        <f t="shared" si="91"/>
        <v>H482017Q2</v>
      </c>
      <c r="B1442" s="79" t="str">
        <f t="shared" si="92"/>
        <v>2017Q2</v>
      </c>
      <c r="C1442" s="112" t="s">
        <v>87</v>
      </c>
      <c r="D1442" s="112" t="s">
        <v>447</v>
      </c>
      <c r="E1442" s="112" t="s">
        <v>480</v>
      </c>
      <c r="F1442" s="113">
        <v>675.36</v>
      </c>
      <c r="G1442" s="114">
        <v>17056</v>
      </c>
      <c r="H1442" s="112" t="s">
        <v>106</v>
      </c>
      <c r="I1442" s="82">
        <f t="shared" si="88"/>
        <v>39.596622889305813</v>
      </c>
    </row>
    <row r="1443" spans="1:9" x14ac:dyDescent="0.25">
      <c r="A1443" s="79" t="str">
        <f t="shared" si="91"/>
        <v>H482017Q3</v>
      </c>
      <c r="B1443" s="79" t="str">
        <f t="shared" si="92"/>
        <v>2017Q3</v>
      </c>
      <c r="C1443" s="112" t="s">
        <v>87</v>
      </c>
      <c r="D1443" s="112" t="s">
        <v>447</v>
      </c>
      <c r="E1443" s="112" t="s">
        <v>481</v>
      </c>
      <c r="F1443" s="113">
        <v>617</v>
      </c>
      <c r="G1443" s="114">
        <v>16952</v>
      </c>
      <c r="H1443" s="112" t="s">
        <v>106</v>
      </c>
      <c r="I1443" s="82">
        <f t="shared" si="88"/>
        <v>36.396885323265685</v>
      </c>
    </row>
    <row r="1444" spans="1:9" x14ac:dyDescent="0.25">
      <c r="A1444" s="79" t="str">
        <f t="shared" si="91"/>
        <v>H482017Q4</v>
      </c>
      <c r="B1444" s="79" t="str">
        <f t="shared" si="92"/>
        <v>2017Q4</v>
      </c>
      <c r="C1444" s="112" t="s">
        <v>87</v>
      </c>
      <c r="D1444" s="112" t="s">
        <v>447</v>
      </c>
      <c r="E1444" s="112" t="s">
        <v>464</v>
      </c>
      <c r="F1444" s="113">
        <v>598.20000000000005</v>
      </c>
      <c r="G1444" s="114">
        <v>17984</v>
      </c>
      <c r="H1444" s="112" t="s">
        <v>106</v>
      </c>
      <c r="I1444" s="82">
        <f t="shared" si="88"/>
        <v>33.262900355871885</v>
      </c>
    </row>
    <row r="1445" spans="1:9" x14ac:dyDescent="0.25">
      <c r="A1445" s="79" t="str">
        <f t="shared" si="91"/>
        <v>H482018Q1</v>
      </c>
      <c r="B1445" s="79" t="str">
        <f t="shared" si="92"/>
        <v>2018Q1</v>
      </c>
      <c r="C1445" s="112" t="s">
        <v>87</v>
      </c>
      <c r="D1445" s="112" t="s">
        <v>456</v>
      </c>
      <c r="E1445" s="112" t="s">
        <v>479</v>
      </c>
      <c r="F1445" s="113">
        <v>500.36</v>
      </c>
      <c r="G1445" s="114">
        <v>18001</v>
      </c>
      <c r="H1445" s="112" t="s">
        <v>106</v>
      </c>
      <c r="I1445" s="82">
        <f t="shared" si="88"/>
        <v>27.796233542580971</v>
      </c>
    </row>
    <row r="1446" spans="1:9" x14ac:dyDescent="0.25">
      <c r="A1446" s="79" t="str">
        <f t="shared" si="91"/>
        <v>H482018Q2</v>
      </c>
      <c r="B1446" s="79" t="str">
        <f t="shared" si="92"/>
        <v>2018Q2</v>
      </c>
      <c r="C1446" s="112" t="s">
        <v>87</v>
      </c>
      <c r="D1446" s="112" t="s">
        <v>456</v>
      </c>
      <c r="E1446" s="112" t="s">
        <v>480</v>
      </c>
      <c r="F1446" s="113">
        <v>421</v>
      </c>
      <c r="G1446" s="114">
        <v>18112</v>
      </c>
      <c r="H1446" s="112" t="s">
        <v>106</v>
      </c>
      <c r="I1446" s="82">
        <f t="shared" si="88"/>
        <v>23.244257950530034</v>
      </c>
    </row>
    <row r="1447" spans="1:9" x14ac:dyDescent="0.25">
      <c r="A1447" s="79" t="str">
        <f t="shared" si="91"/>
        <v>H482018Q3</v>
      </c>
      <c r="B1447" s="79" t="str">
        <f t="shared" si="92"/>
        <v>2018Q3</v>
      </c>
      <c r="C1447" s="112" t="s">
        <v>87</v>
      </c>
      <c r="D1447" s="112" t="s">
        <v>456</v>
      </c>
      <c r="E1447" s="112" t="s">
        <v>481</v>
      </c>
      <c r="F1447" s="113">
        <v>672.14</v>
      </c>
      <c r="G1447" s="114">
        <v>18569</v>
      </c>
      <c r="H1447" s="112" t="s">
        <v>106</v>
      </c>
      <c r="I1447" s="82">
        <f t="shared" si="88"/>
        <v>36.196887285260381</v>
      </c>
    </row>
    <row r="1448" spans="1:9" x14ac:dyDescent="0.25">
      <c r="A1448" s="79" t="str">
        <f t="shared" si="91"/>
        <v>H482018Q4</v>
      </c>
      <c r="B1448" s="79" t="str">
        <f t="shared" si="92"/>
        <v>2018Q4</v>
      </c>
      <c r="C1448" s="112" t="s">
        <v>87</v>
      </c>
      <c r="D1448" s="112" t="s">
        <v>456</v>
      </c>
      <c r="E1448" s="112" t="s">
        <v>464</v>
      </c>
      <c r="F1448" s="113">
        <v>542.6</v>
      </c>
      <c r="G1448" s="114">
        <v>19048</v>
      </c>
      <c r="H1448" s="112" t="s">
        <v>106</v>
      </c>
      <c r="I1448" s="82">
        <f t="shared" si="88"/>
        <v>28.485930281394374</v>
      </c>
    </row>
    <row r="1449" spans="1:9" x14ac:dyDescent="0.25">
      <c r="A1449" s="79" t="str">
        <f t="shared" si="91"/>
        <v>H482019Q1</v>
      </c>
      <c r="B1449" s="79" t="str">
        <f t="shared" si="92"/>
        <v>2019Q1</v>
      </c>
      <c r="C1449" s="112" t="s">
        <v>87</v>
      </c>
      <c r="D1449" s="112" t="s">
        <v>478</v>
      </c>
      <c r="E1449" s="112" t="s">
        <v>479</v>
      </c>
      <c r="F1449" s="113">
        <v>553.29999999999995</v>
      </c>
      <c r="G1449" s="114">
        <v>19252</v>
      </c>
      <c r="H1449" s="112" t="s">
        <v>106</v>
      </c>
      <c r="I1449" s="82">
        <f t="shared" si="88"/>
        <v>28.739871182214834</v>
      </c>
    </row>
    <row r="1450" spans="1:9" x14ac:dyDescent="0.25">
      <c r="A1450" s="79" t="str">
        <f t="shared" si="91"/>
        <v>H482019Q2</v>
      </c>
      <c r="B1450" s="79" t="str">
        <f t="shared" si="92"/>
        <v>2019Q2</v>
      </c>
      <c r="C1450" s="112" t="s">
        <v>87</v>
      </c>
      <c r="D1450" s="112" t="s">
        <v>478</v>
      </c>
      <c r="E1450" s="112" t="s">
        <v>480</v>
      </c>
      <c r="F1450" s="113">
        <v>484.1</v>
      </c>
      <c r="G1450" s="114">
        <v>18691</v>
      </c>
      <c r="H1450" s="112" t="s">
        <v>106</v>
      </c>
      <c r="I1450" s="82">
        <f t="shared" si="88"/>
        <v>25.90016585522444</v>
      </c>
    </row>
    <row r="1451" spans="1:9" x14ac:dyDescent="0.25">
      <c r="A1451" s="79" t="str">
        <f t="shared" si="91"/>
        <v>H492008Q1</v>
      </c>
      <c r="B1451" s="79" t="str">
        <f t="shared" si="92"/>
        <v>2008Q1</v>
      </c>
      <c r="C1451" s="112" t="s">
        <v>88</v>
      </c>
      <c r="D1451" s="112" t="s">
        <v>187</v>
      </c>
      <c r="E1451" s="112" t="s">
        <v>479</v>
      </c>
      <c r="F1451" s="113">
        <v>72</v>
      </c>
      <c r="G1451" s="114">
        <v>7175</v>
      </c>
      <c r="H1451" s="112" t="s">
        <v>120</v>
      </c>
      <c r="I1451" s="82">
        <f t="shared" si="88"/>
        <v>10.034843205574912</v>
      </c>
    </row>
    <row r="1452" spans="1:9" x14ac:dyDescent="0.25">
      <c r="A1452" s="79" t="str">
        <f t="shared" si="91"/>
        <v>H492008Q2</v>
      </c>
      <c r="B1452" s="79" t="str">
        <f t="shared" si="92"/>
        <v>2008Q2</v>
      </c>
      <c r="C1452" s="112" t="s">
        <v>88</v>
      </c>
      <c r="D1452" s="112" t="s">
        <v>187</v>
      </c>
      <c r="E1452" s="112" t="s">
        <v>480</v>
      </c>
      <c r="F1452" s="113">
        <v>72</v>
      </c>
      <c r="G1452" s="114">
        <v>6633</v>
      </c>
      <c r="H1452" s="112" t="s">
        <v>120</v>
      </c>
      <c r="I1452" s="82">
        <f t="shared" si="88"/>
        <v>10.854816824966077</v>
      </c>
    </row>
    <row r="1453" spans="1:9" x14ac:dyDescent="0.25">
      <c r="A1453" s="79" t="str">
        <f t="shared" si="91"/>
        <v>H492008Q3</v>
      </c>
      <c r="B1453" s="79" t="str">
        <f t="shared" si="92"/>
        <v>2008Q3</v>
      </c>
      <c r="C1453" s="112" t="s">
        <v>88</v>
      </c>
      <c r="D1453" s="112" t="s">
        <v>187</v>
      </c>
      <c r="E1453" s="112" t="s">
        <v>481</v>
      </c>
      <c r="F1453" s="113">
        <v>54</v>
      </c>
      <c r="G1453" s="114">
        <v>6527</v>
      </c>
      <c r="H1453" s="112" t="s">
        <v>120</v>
      </c>
      <c r="I1453" s="82">
        <f t="shared" si="88"/>
        <v>8.273326183545274</v>
      </c>
    </row>
    <row r="1454" spans="1:9" x14ac:dyDescent="0.25">
      <c r="A1454" s="79" t="str">
        <f t="shared" si="91"/>
        <v>H492008Q4</v>
      </c>
      <c r="B1454" s="79" t="str">
        <f t="shared" si="92"/>
        <v>2008Q4</v>
      </c>
      <c r="C1454" s="112" t="s">
        <v>88</v>
      </c>
      <c r="D1454" s="112" t="s">
        <v>187</v>
      </c>
      <c r="E1454" s="112" t="s">
        <v>464</v>
      </c>
      <c r="F1454" s="113">
        <v>42</v>
      </c>
      <c r="G1454" s="114">
        <v>6963</v>
      </c>
      <c r="H1454" s="112" t="s">
        <v>120</v>
      </c>
      <c r="I1454" s="82">
        <f t="shared" si="88"/>
        <v>6.031882809133994</v>
      </c>
    </row>
    <row r="1455" spans="1:9" x14ac:dyDescent="0.25">
      <c r="A1455" s="79" t="str">
        <f t="shared" si="91"/>
        <v>H492009Q1</v>
      </c>
      <c r="B1455" s="79" t="str">
        <f t="shared" si="92"/>
        <v>2009Q1</v>
      </c>
      <c r="C1455" s="112" t="s">
        <v>88</v>
      </c>
      <c r="D1455" s="112" t="s">
        <v>119</v>
      </c>
      <c r="E1455" s="112" t="s">
        <v>479</v>
      </c>
      <c r="F1455" s="113">
        <v>162</v>
      </c>
      <c r="G1455" s="114">
        <v>7081</v>
      </c>
      <c r="H1455" s="112" t="s">
        <v>106</v>
      </c>
      <c r="I1455" s="82">
        <f t="shared" si="88"/>
        <v>22.878124558678152</v>
      </c>
    </row>
    <row r="1456" spans="1:9" x14ac:dyDescent="0.25">
      <c r="A1456" s="79" t="str">
        <f t="shared" si="91"/>
        <v>H492009Q2</v>
      </c>
      <c r="B1456" s="79" t="str">
        <f t="shared" si="92"/>
        <v>2009Q2</v>
      </c>
      <c r="C1456" s="112" t="s">
        <v>88</v>
      </c>
      <c r="D1456" s="112" t="s">
        <v>119</v>
      </c>
      <c r="E1456" s="112" t="s">
        <v>480</v>
      </c>
      <c r="F1456" s="113">
        <v>144</v>
      </c>
      <c r="G1456" s="114">
        <v>6630</v>
      </c>
      <c r="H1456" s="112" t="s">
        <v>106</v>
      </c>
      <c r="I1456" s="82">
        <f t="shared" si="88"/>
        <v>21.719457013574658</v>
      </c>
    </row>
    <row r="1457" spans="1:9" x14ac:dyDescent="0.25">
      <c r="A1457" s="79" t="str">
        <f t="shared" si="91"/>
        <v>H492009Q3</v>
      </c>
      <c r="B1457" s="79" t="str">
        <f t="shared" si="92"/>
        <v>2009Q3</v>
      </c>
      <c r="C1457" s="112" t="s">
        <v>88</v>
      </c>
      <c r="D1457" s="112" t="s">
        <v>119</v>
      </c>
      <c r="E1457" s="112" t="s">
        <v>481</v>
      </c>
      <c r="F1457" s="113">
        <v>66</v>
      </c>
      <c r="G1457" s="114">
        <v>5457</v>
      </c>
      <c r="H1457" s="112" t="s">
        <v>120</v>
      </c>
      <c r="I1457" s="82">
        <f t="shared" si="88"/>
        <v>12.094557449147883</v>
      </c>
    </row>
    <row r="1458" spans="1:9" x14ac:dyDescent="0.25">
      <c r="A1458" s="79" t="str">
        <f t="shared" si="91"/>
        <v>H492009Q4</v>
      </c>
      <c r="B1458" s="79" t="str">
        <f t="shared" si="92"/>
        <v>2009Q4</v>
      </c>
      <c r="C1458" s="112" t="s">
        <v>88</v>
      </c>
      <c r="D1458" s="112" t="s">
        <v>119</v>
      </c>
      <c r="E1458" s="112" t="s">
        <v>464</v>
      </c>
      <c r="F1458" s="113">
        <v>60</v>
      </c>
      <c r="G1458" s="114">
        <v>5049</v>
      </c>
      <c r="H1458" s="112" t="s">
        <v>120</v>
      </c>
      <c r="I1458" s="82">
        <f t="shared" si="88"/>
        <v>11.883541295306001</v>
      </c>
    </row>
    <row r="1459" spans="1:9" x14ac:dyDescent="0.25">
      <c r="A1459" s="79" t="str">
        <f t="shared" si="91"/>
        <v>H492010Q1</v>
      </c>
      <c r="B1459" s="79" t="str">
        <f t="shared" si="92"/>
        <v>2010Q1</v>
      </c>
      <c r="C1459" s="112" t="s">
        <v>88</v>
      </c>
      <c r="D1459" s="112" t="s">
        <v>121</v>
      </c>
      <c r="E1459" s="112" t="s">
        <v>479</v>
      </c>
      <c r="F1459" s="113">
        <v>36</v>
      </c>
      <c r="G1459" s="114">
        <v>4969</v>
      </c>
      <c r="H1459" s="112" t="s">
        <v>106</v>
      </c>
      <c r="I1459" s="82">
        <f t="shared" si="88"/>
        <v>7.2449184946669352</v>
      </c>
    </row>
    <row r="1460" spans="1:9" x14ac:dyDescent="0.25">
      <c r="A1460" s="79" t="str">
        <f t="shared" si="91"/>
        <v>H492010Q2</v>
      </c>
      <c r="B1460" s="79" t="str">
        <f t="shared" si="92"/>
        <v>2010Q2</v>
      </c>
      <c r="C1460" s="112" t="s">
        <v>88</v>
      </c>
      <c r="D1460" s="112" t="s">
        <v>121</v>
      </c>
      <c r="E1460" s="112" t="s">
        <v>480</v>
      </c>
      <c r="F1460" s="113">
        <v>108</v>
      </c>
      <c r="G1460" s="114">
        <v>4126</v>
      </c>
      <c r="H1460" s="112" t="s">
        <v>106</v>
      </c>
      <c r="I1460" s="82">
        <f t="shared" si="88"/>
        <v>26.175472612699952</v>
      </c>
    </row>
    <row r="1461" spans="1:9" x14ac:dyDescent="0.25">
      <c r="A1461" s="79" t="str">
        <f t="shared" si="91"/>
        <v>H492010Q3</v>
      </c>
      <c r="B1461" s="79" t="str">
        <f t="shared" si="92"/>
        <v>2010Q3</v>
      </c>
      <c r="C1461" s="112" t="s">
        <v>88</v>
      </c>
      <c r="D1461" s="112" t="s">
        <v>121</v>
      </c>
      <c r="E1461" s="112" t="s">
        <v>481</v>
      </c>
      <c r="F1461" s="113">
        <v>48</v>
      </c>
      <c r="G1461" s="114">
        <v>4297</v>
      </c>
      <c r="H1461" s="112" t="s">
        <v>106</v>
      </c>
      <c r="I1461" s="82">
        <f t="shared" si="88"/>
        <v>11.170584128461718</v>
      </c>
    </row>
    <row r="1462" spans="1:9" x14ac:dyDescent="0.25">
      <c r="A1462" s="79" t="str">
        <f t="shared" si="91"/>
        <v>H492010Q4</v>
      </c>
      <c r="B1462" s="79" t="str">
        <f t="shared" si="92"/>
        <v>2010Q4</v>
      </c>
      <c r="C1462" s="112" t="s">
        <v>88</v>
      </c>
      <c r="D1462" s="112" t="s">
        <v>121</v>
      </c>
      <c r="E1462" s="112" t="s">
        <v>464</v>
      </c>
      <c r="F1462" s="113">
        <v>84</v>
      </c>
      <c r="G1462" s="114">
        <v>4457</v>
      </c>
      <c r="H1462" s="112" t="s">
        <v>106</v>
      </c>
      <c r="I1462" s="82">
        <f t="shared" si="88"/>
        <v>18.846757908907335</v>
      </c>
    </row>
    <row r="1463" spans="1:9" x14ac:dyDescent="0.25">
      <c r="A1463" s="79" t="str">
        <f t="shared" si="91"/>
        <v>H492011Q1</v>
      </c>
      <c r="B1463" s="79" t="str">
        <f t="shared" si="92"/>
        <v>2011Q1</v>
      </c>
      <c r="C1463" s="112" t="s">
        <v>88</v>
      </c>
      <c r="D1463" s="112" t="s">
        <v>123</v>
      </c>
      <c r="E1463" s="112" t="s">
        <v>479</v>
      </c>
      <c r="F1463" s="113">
        <v>93.6</v>
      </c>
      <c r="G1463" s="114">
        <v>5169</v>
      </c>
      <c r="H1463" s="112" t="s">
        <v>106</v>
      </c>
      <c r="I1463" s="82">
        <f t="shared" si="88"/>
        <v>18.107951247823561</v>
      </c>
    </row>
    <row r="1464" spans="1:9" x14ac:dyDescent="0.25">
      <c r="A1464" s="79" t="str">
        <f t="shared" si="91"/>
        <v>H492011Q2</v>
      </c>
      <c r="B1464" s="79" t="str">
        <f t="shared" si="92"/>
        <v>2011Q2</v>
      </c>
      <c r="C1464" s="112" t="s">
        <v>88</v>
      </c>
      <c r="D1464" s="112" t="s">
        <v>123</v>
      </c>
      <c r="E1464" s="112" t="s">
        <v>480</v>
      </c>
      <c r="F1464" s="113">
        <v>94.8</v>
      </c>
      <c r="G1464" s="114">
        <v>5204</v>
      </c>
      <c r="H1464" s="112" t="s">
        <v>106</v>
      </c>
      <c r="I1464" s="82">
        <f t="shared" si="88"/>
        <v>18.216756341275943</v>
      </c>
    </row>
    <row r="1465" spans="1:9" x14ac:dyDescent="0.25">
      <c r="A1465" s="79" t="str">
        <f t="shared" si="91"/>
        <v>H492011Q3</v>
      </c>
      <c r="B1465" s="79" t="str">
        <f t="shared" si="92"/>
        <v>2011Q3</v>
      </c>
      <c r="C1465" s="112" t="s">
        <v>88</v>
      </c>
      <c r="D1465" s="112" t="s">
        <v>123</v>
      </c>
      <c r="E1465" s="112" t="s">
        <v>481</v>
      </c>
      <c r="F1465" s="113">
        <v>100.8</v>
      </c>
      <c r="G1465" s="114">
        <v>4155</v>
      </c>
      <c r="H1465" s="112" t="s">
        <v>106</v>
      </c>
      <c r="I1465" s="82">
        <f t="shared" si="88"/>
        <v>24.259927797833935</v>
      </c>
    </row>
    <row r="1466" spans="1:9" x14ac:dyDescent="0.25">
      <c r="A1466" s="79" t="str">
        <f t="shared" si="91"/>
        <v>H492011Q4</v>
      </c>
      <c r="B1466" s="79" t="str">
        <f t="shared" si="92"/>
        <v>2011Q4</v>
      </c>
      <c r="C1466" s="112" t="s">
        <v>88</v>
      </c>
      <c r="D1466" s="112" t="s">
        <v>123</v>
      </c>
      <c r="E1466" s="112" t="s">
        <v>464</v>
      </c>
      <c r="F1466" s="113">
        <v>124.8</v>
      </c>
      <c r="G1466" s="114">
        <v>4019</v>
      </c>
      <c r="H1466" s="112" t="s">
        <v>106</v>
      </c>
      <c r="I1466" s="82">
        <f t="shared" si="88"/>
        <v>31.052500622045283</v>
      </c>
    </row>
    <row r="1467" spans="1:9" x14ac:dyDescent="0.25">
      <c r="A1467" s="79" t="str">
        <f t="shared" si="91"/>
        <v>H492012Q1</v>
      </c>
      <c r="B1467" s="79" t="str">
        <f t="shared" si="92"/>
        <v>2012Q1</v>
      </c>
      <c r="C1467" s="112" t="s">
        <v>88</v>
      </c>
      <c r="D1467" s="112" t="s">
        <v>124</v>
      </c>
      <c r="E1467" s="112" t="s">
        <v>479</v>
      </c>
      <c r="F1467" s="113">
        <v>106.8</v>
      </c>
      <c r="G1467" s="114">
        <v>4072</v>
      </c>
      <c r="H1467" s="112" t="s">
        <v>106</v>
      </c>
      <c r="I1467" s="82">
        <f t="shared" si="88"/>
        <v>26.227897838899803</v>
      </c>
    </row>
    <row r="1468" spans="1:9" x14ac:dyDescent="0.25">
      <c r="A1468" s="79" t="str">
        <f t="shared" si="91"/>
        <v>H492012Q3</v>
      </c>
      <c r="B1468" s="79" t="str">
        <f t="shared" si="92"/>
        <v>2012Q3</v>
      </c>
      <c r="C1468" s="112" t="s">
        <v>88</v>
      </c>
      <c r="D1468" s="112" t="s">
        <v>124</v>
      </c>
      <c r="E1468" s="112" t="s">
        <v>481</v>
      </c>
      <c r="F1468" s="113">
        <v>42</v>
      </c>
      <c r="G1468" s="114">
        <v>3693</v>
      </c>
      <c r="H1468" s="112" t="s">
        <v>106</v>
      </c>
      <c r="I1468" s="82">
        <f t="shared" si="88"/>
        <v>11.372867587327375</v>
      </c>
    </row>
    <row r="1469" spans="1:9" x14ac:dyDescent="0.25">
      <c r="A1469" s="79" t="str">
        <f t="shared" si="91"/>
        <v>H492012Q4</v>
      </c>
      <c r="B1469" s="79" t="str">
        <f t="shared" si="92"/>
        <v>2012Q4</v>
      </c>
      <c r="C1469" s="112" t="s">
        <v>88</v>
      </c>
      <c r="D1469" s="112" t="s">
        <v>124</v>
      </c>
      <c r="E1469" s="112" t="s">
        <v>464</v>
      </c>
      <c r="F1469" s="113">
        <v>150</v>
      </c>
      <c r="G1469" s="114">
        <v>3824</v>
      </c>
      <c r="H1469" s="112" t="s">
        <v>106</v>
      </c>
      <c r="I1469" s="82">
        <f t="shared" si="88"/>
        <v>39.22594142259414</v>
      </c>
    </row>
    <row r="1470" spans="1:9" x14ac:dyDescent="0.25">
      <c r="A1470" s="79" t="str">
        <f t="shared" si="91"/>
        <v>H492013Q1</v>
      </c>
      <c r="B1470" s="79" t="str">
        <f t="shared" si="92"/>
        <v>2013Q1</v>
      </c>
      <c r="C1470" s="112" t="s">
        <v>88</v>
      </c>
      <c r="D1470" s="112" t="s">
        <v>125</v>
      </c>
      <c r="E1470" s="112" t="s">
        <v>479</v>
      </c>
      <c r="F1470" s="113">
        <v>108</v>
      </c>
      <c r="G1470" s="114">
        <v>4117</v>
      </c>
      <c r="H1470" s="112" t="s">
        <v>106</v>
      </c>
      <c r="I1470" s="82">
        <f t="shared" si="88"/>
        <v>26.232693709011418</v>
      </c>
    </row>
    <row r="1471" spans="1:9" x14ac:dyDescent="0.25">
      <c r="A1471" s="79" t="str">
        <f t="shared" si="91"/>
        <v>H492013Q2</v>
      </c>
      <c r="B1471" s="79" t="str">
        <f t="shared" si="92"/>
        <v>2013Q2</v>
      </c>
      <c r="C1471" s="112" t="s">
        <v>88</v>
      </c>
      <c r="D1471" s="112" t="s">
        <v>125</v>
      </c>
      <c r="E1471" s="112" t="s">
        <v>480</v>
      </c>
      <c r="F1471" s="113">
        <v>94.8</v>
      </c>
      <c r="G1471" s="114">
        <v>3763</v>
      </c>
      <c r="H1471" s="112" t="s">
        <v>106</v>
      </c>
      <c r="I1471" s="82">
        <f t="shared" si="88"/>
        <v>25.192665426521391</v>
      </c>
    </row>
    <row r="1472" spans="1:9" x14ac:dyDescent="0.25">
      <c r="A1472" s="79" t="str">
        <f t="shared" si="91"/>
        <v>H492013Q3</v>
      </c>
      <c r="B1472" s="79" t="str">
        <f t="shared" si="92"/>
        <v>2013Q3</v>
      </c>
      <c r="C1472" s="112" t="s">
        <v>88</v>
      </c>
      <c r="D1472" s="112" t="s">
        <v>125</v>
      </c>
      <c r="E1472" s="112" t="s">
        <v>481</v>
      </c>
      <c r="F1472" s="113">
        <v>110.4</v>
      </c>
      <c r="G1472" s="114">
        <v>4295</v>
      </c>
      <c r="H1472" s="112" t="s">
        <v>106</v>
      </c>
      <c r="I1472" s="82">
        <f t="shared" si="88"/>
        <v>25.70430733410943</v>
      </c>
    </row>
    <row r="1473" spans="1:9" x14ac:dyDescent="0.25">
      <c r="A1473" s="79" t="str">
        <f t="shared" si="91"/>
        <v>H492013Q4</v>
      </c>
      <c r="B1473" s="79" t="str">
        <f t="shared" si="92"/>
        <v>2013Q4</v>
      </c>
      <c r="C1473" s="112" t="s">
        <v>88</v>
      </c>
      <c r="D1473" s="112" t="s">
        <v>125</v>
      </c>
      <c r="E1473" s="112" t="s">
        <v>464</v>
      </c>
      <c r="F1473" s="113">
        <v>156</v>
      </c>
      <c r="G1473" s="114">
        <v>4030</v>
      </c>
      <c r="H1473" s="112" t="s">
        <v>106</v>
      </c>
      <c r="I1473" s="82">
        <f t="shared" si="88"/>
        <v>38.70967741935484</v>
      </c>
    </row>
    <row r="1474" spans="1:9" x14ac:dyDescent="0.25">
      <c r="A1474" s="79" t="str">
        <f t="shared" si="91"/>
        <v>H492014Q1</v>
      </c>
      <c r="B1474" s="79" t="str">
        <f t="shared" si="92"/>
        <v>2014Q1</v>
      </c>
      <c r="C1474" s="112" t="s">
        <v>88</v>
      </c>
      <c r="D1474" s="112" t="s">
        <v>126</v>
      </c>
      <c r="E1474" s="112" t="s">
        <v>479</v>
      </c>
      <c r="F1474" s="113">
        <v>60</v>
      </c>
      <c r="G1474" s="114">
        <v>3900</v>
      </c>
      <c r="H1474" s="112" t="s">
        <v>106</v>
      </c>
      <c r="I1474" s="82">
        <f t="shared" si="88"/>
        <v>15.384615384615385</v>
      </c>
    </row>
    <row r="1475" spans="1:9" x14ac:dyDescent="0.25">
      <c r="A1475" s="79" t="str">
        <f t="shared" si="91"/>
        <v>H492014Q2</v>
      </c>
      <c r="B1475" s="79" t="str">
        <f t="shared" si="92"/>
        <v>2014Q2</v>
      </c>
      <c r="C1475" s="112" t="s">
        <v>88</v>
      </c>
      <c r="D1475" s="112" t="s">
        <v>126</v>
      </c>
      <c r="E1475" s="112" t="s">
        <v>480</v>
      </c>
      <c r="F1475" s="113">
        <v>150</v>
      </c>
      <c r="G1475" s="114">
        <v>3900</v>
      </c>
      <c r="H1475" s="112" t="s">
        <v>143</v>
      </c>
      <c r="I1475" s="82">
        <f t="shared" ref="I1475:I1538" si="93">F1475/G1475*1000</f>
        <v>38.461538461538467</v>
      </c>
    </row>
    <row r="1476" spans="1:9" x14ac:dyDescent="0.25">
      <c r="A1476" s="79" t="str">
        <f t="shared" si="91"/>
        <v>H492015Q3</v>
      </c>
      <c r="B1476" s="79" t="str">
        <f t="shared" si="92"/>
        <v>2015Q3</v>
      </c>
      <c r="C1476" s="112" t="s">
        <v>88</v>
      </c>
      <c r="D1476" s="112" t="s">
        <v>127</v>
      </c>
      <c r="E1476" s="112" t="s">
        <v>481</v>
      </c>
      <c r="F1476" s="113">
        <v>72</v>
      </c>
      <c r="G1476" s="114">
        <v>1421</v>
      </c>
      <c r="H1476" s="112" t="s">
        <v>106</v>
      </c>
      <c r="I1476" s="82">
        <f t="shared" si="93"/>
        <v>50.668543279380714</v>
      </c>
    </row>
    <row r="1477" spans="1:9" x14ac:dyDescent="0.25">
      <c r="A1477" s="79" t="str">
        <f t="shared" si="91"/>
        <v>H492015Q4</v>
      </c>
      <c r="B1477" s="79" t="str">
        <f t="shared" si="92"/>
        <v>2015Q4</v>
      </c>
      <c r="C1477" s="112" t="s">
        <v>88</v>
      </c>
      <c r="D1477" s="112" t="s">
        <v>127</v>
      </c>
      <c r="E1477" s="112" t="s">
        <v>464</v>
      </c>
      <c r="F1477" s="113">
        <v>138</v>
      </c>
      <c r="G1477" s="114">
        <v>3765</v>
      </c>
      <c r="H1477" s="112" t="s">
        <v>106</v>
      </c>
      <c r="I1477" s="82">
        <f t="shared" si="93"/>
        <v>36.653386454183263</v>
      </c>
    </row>
    <row r="1478" spans="1:9" x14ac:dyDescent="0.25">
      <c r="A1478" s="79" t="str">
        <f t="shared" si="91"/>
        <v>H492016Q1</v>
      </c>
      <c r="B1478" s="79" t="str">
        <f t="shared" si="92"/>
        <v>2016Q1</v>
      </c>
      <c r="C1478" s="112" t="s">
        <v>88</v>
      </c>
      <c r="D1478" s="112" t="s">
        <v>428</v>
      </c>
      <c r="E1478" s="112" t="s">
        <v>479</v>
      </c>
      <c r="F1478" s="113">
        <v>168</v>
      </c>
      <c r="G1478" s="114">
        <v>4806</v>
      </c>
      <c r="H1478" s="112" t="s">
        <v>106</v>
      </c>
      <c r="I1478" s="82">
        <f t="shared" si="93"/>
        <v>34.956304619225968</v>
      </c>
    </row>
    <row r="1479" spans="1:9" x14ac:dyDescent="0.25">
      <c r="A1479" s="79" t="str">
        <f t="shared" si="91"/>
        <v>H492016Q2</v>
      </c>
      <c r="B1479" s="79" t="str">
        <f t="shared" si="92"/>
        <v>2016Q2</v>
      </c>
      <c r="C1479" s="112" t="s">
        <v>88</v>
      </c>
      <c r="D1479" s="112" t="s">
        <v>428</v>
      </c>
      <c r="E1479" s="112" t="s">
        <v>480</v>
      </c>
      <c r="F1479" s="113">
        <v>84</v>
      </c>
      <c r="G1479" s="114">
        <v>4388</v>
      </c>
      <c r="H1479" s="112" t="s">
        <v>106</v>
      </c>
      <c r="I1479" s="82">
        <f t="shared" si="93"/>
        <v>19.143117593436646</v>
      </c>
    </row>
    <row r="1480" spans="1:9" x14ac:dyDescent="0.25">
      <c r="A1480" s="79" t="str">
        <f t="shared" si="91"/>
        <v>H492016Q3</v>
      </c>
      <c r="B1480" s="79" t="str">
        <f t="shared" si="92"/>
        <v>2016Q3</v>
      </c>
      <c r="C1480" s="112" t="s">
        <v>88</v>
      </c>
      <c r="D1480" s="112" t="s">
        <v>428</v>
      </c>
      <c r="E1480" s="112" t="s">
        <v>481</v>
      </c>
      <c r="F1480" s="113">
        <v>72</v>
      </c>
      <c r="G1480" s="114">
        <v>4219</v>
      </c>
      <c r="H1480" s="112" t="s">
        <v>106</v>
      </c>
      <c r="I1480" s="82">
        <f t="shared" si="93"/>
        <v>17.065655368570752</v>
      </c>
    </row>
    <row r="1481" spans="1:9" x14ac:dyDescent="0.25">
      <c r="A1481" s="79" t="str">
        <f t="shared" si="91"/>
        <v>H492017Q1</v>
      </c>
      <c r="B1481" s="79" t="str">
        <f t="shared" si="92"/>
        <v>2017Q1</v>
      </c>
      <c r="C1481" s="112" t="s">
        <v>88</v>
      </c>
      <c r="D1481" s="112" t="s">
        <v>447</v>
      </c>
      <c r="E1481" s="112" t="s">
        <v>479</v>
      </c>
      <c r="F1481" s="113">
        <v>132</v>
      </c>
      <c r="G1481" s="114">
        <v>4565</v>
      </c>
      <c r="H1481" s="112" t="s">
        <v>106</v>
      </c>
      <c r="I1481" s="82">
        <f t="shared" si="93"/>
        <v>28.91566265060241</v>
      </c>
    </row>
    <row r="1482" spans="1:9" x14ac:dyDescent="0.25">
      <c r="A1482" s="79" t="str">
        <f t="shared" ref="A1482:A1512" si="94">C1482&amp;D1482&amp;"Q"&amp;E1482</f>
        <v>H492017Q2</v>
      </c>
      <c r="B1482" s="79" t="str">
        <f t="shared" ref="B1482:B1512" si="95">D1482&amp;"Q"&amp;E1482</f>
        <v>2017Q2</v>
      </c>
      <c r="C1482" s="112" t="s">
        <v>88</v>
      </c>
      <c r="D1482" s="112" t="s">
        <v>447</v>
      </c>
      <c r="E1482" s="112" t="s">
        <v>480</v>
      </c>
      <c r="F1482" s="113">
        <v>24</v>
      </c>
      <c r="G1482" s="114">
        <v>4544</v>
      </c>
      <c r="H1482" s="112" t="s">
        <v>106</v>
      </c>
      <c r="I1482" s="82">
        <f t="shared" si="93"/>
        <v>5.28169014084507</v>
      </c>
    </row>
    <row r="1483" spans="1:9" x14ac:dyDescent="0.25">
      <c r="A1483" s="79" t="str">
        <f t="shared" si="94"/>
        <v>H492017Q3</v>
      </c>
      <c r="B1483" s="79" t="str">
        <f t="shared" si="95"/>
        <v>2017Q3</v>
      </c>
      <c r="C1483" s="112" t="s">
        <v>88</v>
      </c>
      <c r="D1483" s="112" t="s">
        <v>447</v>
      </c>
      <c r="E1483" s="112" t="s">
        <v>481</v>
      </c>
      <c r="F1483" s="113">
        <v>136</v>
      </c>
      <c r="G1483" s="114">
        <v>4627</v>
      </c>
      <c r="H1483" s="112" t="s">
        <v>106</v>
      </c>
      <c r="I1483" s="82">
        <f t="shared" si="93"/>
        <v>29.392695050788848</v>
      </c>
    </row>
    <row r="1484" spans="1:9" x14ac:dyDescent="0.25">
      <c r="A1484" s="79" t="str">
        <f t="shared" si="94"/>
        <v>H492017Q4</v>
      </c>
      <c r="B1484" s="79" t="str">
        <f t="shared" si="95"/>
        <v>2017Q4</v>
      </c>
      <c r="C1484" s="112" t="s">
        <v>88</v>
      </c>
      <c r="D1484" s="112" t="s">
        <v>447</v>
      </c>
      <c r="E1484" s="112" t="s">
        <v>464</v>
      </c>
      <c r="F1484" s="113">
        <v>150</v>
      </c>
      <c r="G1484" s="114">
        <v>4850</v>
      </c>
      <c r="H1484" s="112" t="s">
        <v>106</v>
      </c>
      <c r="I1484" s="82">
        <f t="shared" si="93"/>
        <v>30.927835051546392</v>
      </c>
    </row>
    <row r="1485" spans="1:9" x14ac:dyDescent="0.25">
      <c r="A1485" s="79" t="str">
        <f t="shared" si="94"/>
        <v>H492018Q1</v>
      </c>
      <c r="B1485" s="79" t="str">
        <f t="shared" si="95"/>
        <v>2018Q1</v>
      </c>
      <c r="C1485" s="112" t="s">
        <v>88</v>
      </c>
      <c r="D1485" s="112" t="s">
        <v>456</v>
      </c>
      <c r="E1485" s="112" t="s">
        <v>479</v>
      </c>
      <c r="F1485" s="113">
        <v>134</v>
      </c>
      <c r="G1485" s="114">
        <v>4651</v>
      </c>
      <c r="H1485" s="112" t="s">
        <v>106</v>
      </c>
      <c r="I1485" s="82">
        <f t="shared" si="93"/>
        <v>28.811008385293484</v>
      </c>
    </row>
    <row r="1486" spans="1:9" x14ac:dyDescent="0.25">
      <c r="A1486" s="79" t="str">
        <f t="shared" si="94"/>
        <v>H492018Q2</v>
      </c>
      <c r="B1486" s="79" t="str">
        <f t="shared" si="95"/>
        <v>2018Q2</v>
      </c>
      <c r="C1486" s="112" t="s">
        <v>88</v>
      </c>
      <c r="D1486" s="112" t="s">
        <v>456</v>
      </c>
      <c r="E1486" s="112" t="s">
        <v>480</v>
      </c>
      <c r="F1486" s="113">
        <v>105</v>
      </c>
      <c r="G1486" s="114">
        <v>4822</v>
      </c>
      <c r="H1486" s="112" t="s">
        <v>106</v>
      </c>
      <c r="I1486" s="82">
        <f t="shared" si="93"/>
        <v>21.775197013687265</v>
      </c>
    </row>
    <row r="1487" spans="1:9" x14ac:dyDescent="0.25">
      <c r="A1487" s="79" t="str">
        <f t="shared" si="94"/>
        <v>H492018Q4</v>
      </c>
      <c r="B1487" s="79" t="str">
        <f t="shared" si="95"/>
        <v>2018Q4</v>
      </c>
      <c r="C1487" s="112" t="s">
        <v>88</v>
      </c>
      <c r="D1487" s="112" t="s">
        <v>456</v>
      </c>
      <c r="E1487" s="112" t="s">
        <v>464</v>
      </c>
      <c r="F1487" s="113">
        <v>130</v>
      </c>
      <c r="G1487" s="114">
        <v>4287</v>
      </c>
      <c r="H1487" s="112" t="s">
        <v>106</v>
      </c>
      <c r="I1487" s="82">
        <f t="shared" si="93"/>
        <v>30.324236062514579</v>
      </c>
    </row>
    <row r="1488" spans="1:9" x14ac:dyDescent="0.25">
      <c r="A1488" s="79" t="str">
        <f t="shared" si="94"/>
        <v>H492019Q1</v>
      </c>
      <c r="B1488" s="79" t="str">
        <f t="shared" si="95"/>
        <v>2019Q1</v>
      </c>
      <c r="C1488" s="112" t="s">
        <v>88</v>
      </c>
      <c r="D1488" s="112" t="s">
        <v>478</v>
      </c>
      <c r="E1488" s="112" t="s">
        <v>479</v>
      </c>
      <c r="F1488" s="113">
        <v>127</v>
      </c>
      <c r="G1488" s="114">
        <v>4795</v>
      </c>
      <c r="H1488" s="112" t="s">
        <v>106</v>
      </c>
      <c r="I1488" s="82">
        <f t="shared" si="93"/>
        <v>26.485922836287802</v>
      </c>
    </row>
    <row r="1489" spans="1:9" x14ac:dyDescent="0.25">
      <c r="A1489" s="79" t="str">
        <f t="shared" si="94"/>
        <v>H492019Q2</v>
      </c>
      <c r="B1489" s="79" t="str">
        <f t="shared" si="95"/>
        <v>2019Q2</v>
      </c>
      <c r="C1489" s="112" t="s">
        <v>88</v>
      </c>
      <c r="D1489" s="112" t="s">
        <v>478</v>
      </c>
      <c r="E1489" s="112" t="s">
        <v>480</v>
      </c>
      <c r="F1489" s="113">
        <v>203</v>
      </c>
      <c r="G1489" s="114">
        <v>4838</v>
      </c>
      <c r="H1489" s="112" t="s">
        <v>106</v>
      </c>
      <c r="I1489" s="82">
        <f t="shared" si="93"/>
        <v>41.959487391484082</v>
      </c>
    </row>
    <row r="1490" spans="1:9" x14ac:dyDescent="0.25">
      <c r="A1490" s="79" t="str">
        <f t="shared" si="94"/>
        <v>H502008Q1</v>
      </c>
      <c r="B1490" s="79" t="str">
        <f t="shared" si="95"/>
        <v>2008Q1</v>
      </c>
      <c r="C1490" s="112" t="s">
        <v>89</v>
      </c>
      <c r="D1490" s="112" t="s">
        <v>187</v>
      </c>
      <c r="E1490" s="112" t="s">
        <v>479</v>
      </c>
      <c r="F1490" s="113">
        <v>645</v>
      </c>
      <c r="G1490" s="114">
        <v>52689</v>
      </c>
      <c r="H1490" s="112" t="s">
        <v>120</v>
      </c>
      <c r="I1490" s="82">
        <f t="shared" si="93"/>
        <v>12.241644365996697</v>
      </c>
    </row>
    <row r="1491" spans="1:9" x14ac:dyDescent="0.25">
      <c r="A1491" s="79" t="str">
        <f t="shared" si="94"/>
        <v>H502008Q2</v>
      </c>
      <c r="B1491" s="79" t="str">
        <f t="shared" si="95"/>
        <v>2008Q2</v>
      </c>
      <c r="C1491" s="112" t="s">
        <v>89</v>
      </c>
      <c r="D1491" s="112" t="s">
        <v>187</v>
      </c>
      <c r="E1491" s="112" t="s">
        <v>480</v>
      </c>
      <c r="F1491" s="113">
        <v>616</v>
      </c>
      <c r="G1491" s="114">
        <v>53555</v>
      </c>
      <c r="H1491" s="112" t="s">
        <v>120</v>
      </c>
      <c r="I1491" s="82">
        <f t="shared" si="93"/>
        <v>11.502194006161888</v>
      </c>
    </row>
    <row r="1492" spans="1:9" x14ac:dyDescent="0.25">
      <c r="A1492" s="79" t="str">
        <f t="shared" si="94"/>
        <v>H502008Q3</v>
      </c>
      <c r="B1492" s="79" t="str">
        <f t="shared" si="95"/>
        <v>2008Q3</v>
      </c>
      <c r="C1492" s="112" t="s">
        <v>89</v>
      </c>
      <c r="D1492" s="112" t="s">
        <v>187</v>
      </c>
      <c r="E1492" s="112" t="s">
        <v>481</v>
      </c>
      <c r="F1492" s="113">
        <v>476</v>
      </c>
      <c r="G1492" s="114">
        <v>53649</v>
      </c>
      <c r="H1492" s="112" t="s">
        <v>120</v>
      </c>
      <c r="I1492" s="82">
        <f t="shared" si="93"/>
        <v>8.8724859736434976</v>
      </c>
    </row>
    <row r="1493" spans="1:9" x14ac:dyDescent="0.25">
      <c r="A1493" s="79" t="str">
        <f t="shared" si="94"/>
        <v>H502008Q4</v>
      </c>
      <c r="B1493" s="79" t="str">
        <f t="shared" si="95"/>
        <v>2008Q4</v>
      </c>
      <c r="C1493" s="112" t="s">
        <v>89</v>
      </c>
      <c r="D1493" s="112" t="s">
        <v>187</v>
      </c>
      <c r="E1493" s="112" t="s">
        <v>464</v>
      </c>
      <c r="F1493" s="113">
        <v>686</v>
      </c>
      <c r="G1493" s="114">
        <v>54950</v>
      </c>
      <c r="H1493" s="112" t="s">
        <v>120</v>
      </c>
      <c r="I1493" s="82">
        <f t="shared" si="93"/>
        <v>12.484076433121018</v>
      </c>
    </row>
    <row r="1494" spans="1:9" x14ac:dyDescent="0.25">
      <c r="A1494" s="79" t="str">
        <f t="shared" si="94"/>
        <v>H502009Q1</v>
      </c>
      <c r="B1494" s="79" t="str">
        <f t="shared" si="95"/>
        <v>2009Q1</v>
      </c>
      <c r="C1494" s="112" t="s">
        <v>89</v>
      </c>
      <c r="D1494" s="112" t="s">
        <v>119</v>
      </c>
      <c r="E1494" s="112" t="s">
        <v>479</v>
      </c>
      <c r="F1494" s="113">
        <v>626.6</v>
      </c>
      <c r="G1494" s="114">
        <v>54429</v>
      </c>
      <c r="H1494" s="112" t="s">
        <v>106</v>
      </c>
      <c r="I1494" s="82">
        <f t="shared" si="93"/>
        <v>11.51224531040438</v>
      </c>
    </row>
    <row r="1495" spans="1:9" x14ac:dyDescent="0.25">
      <c r="A1495" s="79" t="str">
        <f t="shared" si="94"/>
        <v>H502009Q2</v>
      </c>
      <c r="B1495" s="79" t="str">
        <f t="shared" si="95"/>
        <v>2009Q2</v>
      </c>
      <c r="C1495" s="112" t="s">
        <v>89</v>
      </c>
      <c r="D1495" s="112" t="s">
        <v>119</v>
      </c>
      <c r="E1495" s="112" t="s">
        <v>480</v>
      </c>
      <c r="F1495" s="113">
        <v>1554.4</v>
      </c>
      <c r="G1495" s="114">
        <v>54228</v>
      </c>
      <c r="H1495" s="112" t="s">
        <v>106</v>
      </c>
      <c r="I1495" s="82">
        <f t="shared" si="93"/>
        <v>28.664158737183744</v>
      </c>
    </row>
    <row r="1496" spans="1:9" x14ac:dyDescent="0.25">
      <c r="A1496" s="79" t="str">
        <f t="shared" si="94"/>
        <v>H502009Q3</v>
      </c>
      <c r="B1496" s="79" t="str">
        <f t="shared" si="95"/>
        <v>2009Q3</v>
      </c>
      <c r="C1496" s="112" t="s">
        <v>89</v>
      </c>
      <c r="D1496" s="112" t="s">
        <v>119</v>
      </c>
      <c r="E1496" s="112" t="s">
        <v>481</v>
      </c>
      <c r="F1496" s="113">
        <v>1082</v>
      </c>
      <c r="G1496" s="114">
        <v>54380</v>
      </c>
      <c r="H1496" s="112" t="s">
        <v>120</v>
      </c>
      <c r="I1496" s="82">
        <f t="shared" si="93"/>
        <v>19.897020963589554</v>
      </c>
    </row>
    <row r="1497" spans="1:9" x14ac:dyDescent="0.25">
      <c r="A1497" s="79" t="str">
        <f t="shared" si="94"/>
        <v>H502009Q4</v>
      </c>
      <c r="B1497" s="79" t="str">
        <f t="shared" si="95"/>
        <v>2009Q4</v>
      </c>
      <c r="C1497" s="112" t="s">
        <v>89</v>
      </c>
      <c r="D1497" s="112" t="s">
        <v>119</v>
      </c>
      <c r="E1497" s="112" t="s">
        <v>464</v>
      </c>
      <c r="F1497" s="113">
        <v>1486</v>
      </c>
      <c r="G1497" s="114">
        <v>53725</v>
      </c>
      <c r="H1497" s="112" t="s">
        <v>120</v>
      </c>
      <c r="I1497" s="82">
        <f t="shared" si="93"/>
        <v>27.659376454164725</v>
      </c>
    </row>
    <row r="1498" spans="1:9" x14ac:dyDescent="0.25">
      <c r="A1498" s="79" t="str">
        <f t="shared" si="94"/>
        <v>H502010Q1</v>
      </c>
      <c r="B1498" s="79" t="str">
        <f t="shared" si="95"/>
        <v>2010Q1</v>
      </c>
      <c r="C1498" s="112" t="s">
        <v>89</v>
      </c>
      <c r="D1498" s="112" t="s">
        <v>121</v>
      </c>
      <c r="E1498" s="112" t="s">
        <v>479</v>
      </c>
      <c r="F1498" s="113">
        <v>886.8</v>
      </c>
      <c r="G1498" s="114">
        <v>54509</v>
      </c>
      <c r="H1498" s="112" t="s">
        <v>106</v>
      </c>
      <c r="I1498" s="82">
        <f t="shared" si="93"/>
        <v>16.268873030141812</v>
      </c>
    </row>
    <row r="1499" spans="1:9" x14ac:dyDescent="0.25">
      <c r="A1499" s="79" t="str">
        <f t="shared" si="94"/>
        <v>H502010Q2</v>
      </c>
      <c r="B1499" s="79" t="str">
        <f t="shared" si="95"/>
        <v>2010Q2</v>
      </c>
      <c r="C1499" s="112" t="s">
        <v>89</v>
      </c>
      <c r="D1499" s="112" t="s">
        <v>121</v>
      </c>
      <c r="E1499" s="112" t="s">
        <v>480</v>
      </c>
      <c r="F1499" s="113">
        <v>1056</v>
      </c>
      <c r="G1499" s="114">
        <v>53877</v>
      </c>
      <c r="H1499" s="112" t="s">
        <v>106</v>
      </c>
      <c r="I1499" s="82">
        <f t="shared" si="93"/>
        <v>19.60020045659558</v>
      </c>
    </row>
    <row r="1500" spans="1:9" x14ac:dyDescent="0.25">
      <c r="A1500" s="79" t="str">
        <f t="shared" si="94"/>
        <v>H502010Q3</v>
      </c>
      <c r="B1500" s="79" t="str">
        <f t="shared" si="95"/>
        <v>2010Q3</v>
      </c>
      <c r="C1500" s="112" t="s">
        <v>89</v>
      </c>
      <c r="D1500" s="112" t="s">
        <v>121</v>
      </c>
      <c r="E1500" s="112" t="s">
        <v>481</v>
      </c>
      <c r="F1500" s="113">
        <v>1086</v>
      </c>
      <c r="G1500" s="114">
        <v>54899</v>
      </c>
      <c r="H1500" s="112" t="s">
        <v>106</v>
      </c>
      <c r="I1500" s="82">
        <f t="shared" si="93"/>
        <v>19.781781088908723</v>
      </c>
    </row>
    <row r="1501" spans="1:9" x14ac:dyDescent="0.25">
      <c r="A1501" s="79" t="str">
        <f t="shared" si="94"/>
        <v>H502010Q4</v>
      </c>
      <c r="B1501" s="79" t="str">
        <f t="shared" si="95"/>
        <v>2010Q4</v>
      </c>
      <c r="C1501" s="112" t="s">
        <v>89</v>
      </c>
      <c r="D1501" s="112" t="s">
        <v>121</v>
      </c>
      <c r="E1501" s="112" t="s">
        <v>464</v>
      </c>
      <c r="F1501" s="113">
        <v>298</v>
      </c>
      <c r="G1501" s="114">
        <v>53440</v>
      </c>
      <c r="H1501" s="112" t="s">
        <v>109</v>
      </c>
      <c r="I1501" s="82">
        <f t="shared" si="93"/>
        <v>5.5763473053892216</v>
      </c>
    </row>
    <row r="1502" spans="1:9" x14ac:dyDescent="0.25">
      <c r="A1502" s="79" t="str">
        <f t="shared" si="94"/>
        <v>H502011Q1</v>
      </c>
      <c r="B1502" s="79" t="str">
        <f t="shared" si="95"/>
        <v>2011Q1</v>
      </c>
      <c r="C1502" s="112" t="s">
        <v>89</v>
      </c>
      <c r="D1502" s="112" t="s">
        <v>123</v>
      </c>
      <c r="E1502" s="112" t="s">
        <v>479</v>
      </c>
      <c r="F1502" s="113">
        <v>288</v>
      </c>
      <c r="G1502" s="114">
        <v>53183</v>
      </c>
      <c r="H1502" s="112" t="s">
        <v>144</v>
      </c>
      <c r="I1502" s="82">
        <f t="shared" si="93"/>
        <v>5.4152642761784779</v>
      </c>
    </row>
    <row r="1503" spans="1:9" x14ac:dyDescent="0.25">
      <c r="A1503" s="79" t="str">
        <f t="shared" si="94"/>
        <v>H502011Q2</v>
      </c>
      <c r="B1503" s="79" t="str">
        <f t="shared" si="95"/>
        <v>2011Q2</v>
      </c>
      <c r="C1503" s="112" t="s">
        <v>89</v>
      </c>
      <c r="D1503" s="112" t="s">
        <v>123</v>
      </c>
      <c r="E1503" s="112" t="s">
        <v>480</v>
      </c>
      <c r="F1503" s="113">
        <v>1699.8</v>
      </c>
      <c r="G1503" s="114">
        <v>53081</v>
      </c>
      <c r="H1503" s="112" t="s">
        <v>106</v>
      </c>
      <c r="I1503" s="82">
        <f t="shared" si="93"/>
        <v>32.022757672236771</v>
      </c>
    </row>
    <row r="1504" spans="1:9" x14ac:dyDescent="0.25">
      <c r="A1504" s="79" t="str">
        <f t="shared" si="94"/>
        <v>H502011Q3</v>
      </c>
      <c r="B1504" s="79" t="str">
        <f t="shared" si="95"/>
        <v>2011Q3</v>
      </c>
      <c r="C1504" s="112" t="s">
        <v>89</v>
      </c>
      <c r="D1504" s="112" t="s">
        <v>123</v>
      </c>
      <c r="E1504" s="112" t="s">
        <v>481</v>
      </c>
      <c r="F1504" s="113">
        <v>3072</v>
      </c>
      <c r="G1504" s="114">
        <v>53935</v>
      </c>
      <c r="H1504" s="112" t="s">
        <v>145</v>
      </c>
      <c r="I1504" s="82">
        <f t="shared" si="93"/>
        <v>56.95744878094002</v>
      </c>
    </row>
    <row r="1505" spans="1:9" x14ac:dyDescent="0.25">
      <c r="A1505" s="79" t="str">
        <f t="shared" si="94"/>
        <v>H502011Q4</v>
      </c>
      <c r="B1505" s="79" t="str">
        <f t="shared" si="95"/>
        <v>2011Q4</v>
      </c>
      <c r="C1505" s="112" t="s">
        <v>89</v>
      </c>
      <c r="D1505" s="112" t="s">
        <v>123</v>
      </c>
      <c r="E1505" s="112" t="s">
        <v>464</v>
      </c>
      <c r="F1505" s="113">
        <v>4254</v>
      </c>
      <c r="G1505" s="114">
        <v>53631</v>
      </c>
      <c r="H1505" s="112" t="s">
        <v>145</v>
      </c>
      <c r="I1505" s="82">
        <f t="shared" si="93"/>
        <v>79.319796386418304</v>
      </c>
    </row>
    <row r="1506" spans="1:9" x14ac:dyDescent="0.25">
      <c r="A1506" s="79" t="str">
        <f t="shared" si="94"/>
        <v>H502012Q1</v>
      </c>
      <c r="B1506" s="79" t="str">
        <f t="shared" si="95"/>
        <v>2012Q1</v>
      </c>
      <c r="C1506" s="112" t="s">
        <v>89</v>
      </c>
      <c r="D1506" s="112" t="s">
        <v>124</v>
      </c>
      <c r="E1506" s="112" t="s">
        <v>479</v>
      </c>
      <c r="F1506" s="113">
        <v>768</v>
      </c>
      <c r="G1506" s="114">
        <v>56756</v>
      </c>
      <c r="H1506" s="112" t="s">
        <v>106</v>
      </c>
      <c r="I1506" s="82">
        <f t="shared" si="93"/>
        <v>13.531608992881811</v>
      </c>
    </row>
    <row r="1507" spans="1:9" x14ac:dyDescent="0.25">
      <c r="A1507" s="79" t="str">
        <f t="shared" si="94"/>
        <v>H502012Q2</v>
      </c>
      <c r="B1507" s="79" t="str">
        <f t="shared" si="95"/>
        <v>2012Q2</v>
      </c>
      <c r="C1507" s="112" t="s">
        <v>89</v>
      </c>
      <c r="D1507" s="112" t="s">
        <v>124</v>
      </c>
      <c r="E1507" s="112" t="s">
        <v>480</v>
      </c>
      <c r="F1507" s="113">
        <v>1608</v>
      </c>
      <c r="G1507" s="114">
        <v>55531</v>
      </c>
      <c r="H1507" s="112" t="s">
        <v>106</v>
      </c>
      <c r="I1507" s="82">
        <f t="shared" si="93"/>
        <v>28.956798905116059</v>
      </c>
    </row>
    <row r="1508" spans="1:9" x14ac:dyDescent="0.25">
      <c r="A1508" s="79" t="str">
        <f t="shared" si="94"/>
        <v>H502012Q3</v>
      </c>
      <c r="B1508" s="79" t="str">
        <f t="shared" si="95"/>
        <v>2012Q3</v>
      </c>
      <c r="C1508" s="112" t="s">
        <v>89</v>
      </c>
      <c r="D1508" s="112" t="s">
        <v>124</v>
      </c>
      <c r="E1508" s="112" t="s">
        <v>481</v>
      </c>
      <c r="F1508" s="113">
        <v>222</v>
      </c>
      <c r="G1508" s="114">
        <v>55306</v>
      </c>
      <c r="H1508" s="112" t="s">
        <v>109</v>
      </c>
      <c r="I1508" s="82">
        <f t="shared" si="93"/>
        <v>4.0140310273749682</v>
      </c>
    </row>
    <row r="1509" spans="1:9" x14ac:dyDescent="0.25">
      <c r="A1509" s="79" t="str">
        <f t="shared" si="94"/>
        <v>H502012Q4</v>
      </c>
      <c r="B1509" s="79" t="str">
        <f t="shared" si="95"/>
        <v>2012Q4</v>
      </c>
      <c r="C1509" s="112" t="s">
        <v>89</v>
      </c>
      <c r="D1509" s="112" t="s">
        <v>124</v>
      </c>
      <c r="E1509" s="112" t="s">
        <v>464</v>
      </c>
      <c r="F1509" s="113">
        <v>198</v>
      </c>
      <c r="G1509" s="114">
        <v>55376</v>
      </c>
      <c r="H1509" s="112" t="s">
        <v>109</v>
      </c>
      <c r="I1509" s="82">
        <f t="shared" si="93"/>
        <v>3.5755561976307426</v>
      </c>
    </row>
    <row r="1510" spans="1:9" x14ac:dyDescent="0.25">
      <c r="A1510" s="79" t="str">
        <f t="shared" si="94"/>
        <v>H502013Q1</v>
      </c>
      <c r="B1510" s="79" t="str">
        <f t="shared" si="95"/>
        <v>2013Q1</v>
      </c>
      <c r="C1510" s="112" t="s">
        <v>89</v>
      </c>
      <c r="D1510" s="112" t="s">
        <v>125</v>
      </c>
      <c r="E1510" s="112" t="s">
        <v>479</v>
      </c>
      <c r="F1510" s="113">
        <v>1936</v>
      </c>
      <c r="G1510" s="114">
        <v>58861</v>
      </c>
      <c r="H1510" s="112" t="s">
        <v>106</v>
      </c>
      <c r="I1510" s="82">
        <f t="shared" si="93"/>
        <v>32.891048402167819</v>
      </c>
    </row>
    <row r="1511" spans="1:9" x14ac:dyDescent="0.25">
      <c r="A1511" s="79" t="str">
        <f t="shared" si="94"/>
        <v>H502013Q2</v>
      </c>
      <c r="B1511" s="79" t="str">
        <f t="shared" si="95"/>
        <v>2013Q2</v>
      </c>
      <c r="C1511" s="112" t="s">
        <v>89</v>
      </c>
      <c r="D1511" s="112" t="s">
        <v>125</v>
      </c>
      <c r="E1511" s="112" t="s">
        <v>480</v>
      </c>
      <c r="F1511" s="113">
        <v>1451.2</v>
      </c>
      <c r="G1511" s="114">
        <v>59266</v>
      </c>
      <c r="H1511" s="112" t="s">
        <v>106</v>
      </c>
      <c r="I1511" s="82">
        <f t="shared" si="93"/>
        <v>24.486214693078661</v>
      </c>
    </row>
    <row r="1512" spans="1:9" x14ac:dyDescent="0.25">
      <c r="A1512" s="79" t="str">
        <f t="shared" si="94"/>
        <v>H502013Q3</v>
      </c>
      <c r="B1512" s="79" t="str">
        <f t="shared" si="95"/>
        <v>2013Q3</v>
      </c>
      <c r="C1512" s="112" t="s">
        <v>89</v>
      </c>
      <c r="D1512" s="112" t="s">
        <v>125</v>
      </c>
      <c r="E1512" s="112" t="s">
        <v>481</v>
      </c>
      <c r="F1512" s="113">
        <v>1168</v>
      </c>
      <c r="G1512" s="114">
        <v>58192</v>
      </c>
      <c r="H1512" s="112" t="s">
        <v>106</v>
      </c>
      <c r="I1512" s="82">
        <f t="shared" si="93"/>
        <v>20.071487489689307</v>
      </c>
    </row>
    <row r="1513" spans="1:9" x14ac:dyDescent="0.25">
      <c r="A1513" s="79" t="str">
        <f t="shared" ref="A1513:A1553" si="96">C1513&amp;D1513&amp;"Q"&amp;E1513</f>
        <v>H502013Q4</v>
      </c>
      <c r="B1513" s="79" t="str">
        <f t="shared" ref="B1513:B1553" si="97">D1513&amp;"Q"&amp;E1513</f>
        <v>2013Q4</v>
      </c>
      <c r="C1513" s="112" t="s">
        <v>89</v>
      </c>
      <c r="D1513" s="112" t="s">
        <v>125</v>
      </c>
      <c r="E1513" s="112" t="s">
        <v>464</v>
      </c>
      <c r="F1513" s="113">
        <v>1415</v>
      </c>
      <c r="G1513" s="114">
        <v>59114</v>
      </c>
      <c r="H1513" s="112" t="s">
        <v>106</v>
      </c>
      <c r="I1513" s="82">
        <f t="shared" si="93"/>
        <v>23.936800081199038</v>
      </c>
    </row>
    <row r="1514" spans="1:9" x14ac:dyDescent="0.25">
      <c r="A1514" s="79" t="str">
        <f t="shared" si="96"/>
        <v>H502014Q1</v>
      </c>
      <c r="B1514" s="79" t="str">
        <f t="shared" si="97"/>
        <v>2014Q1</v>
      </c>
      <c r="C1514" s="112" t="s">
        <v>89</v>
      </c>
      <c r="D1514" s="112" t="s">
        <v>126</v>
      </c>
      <c r="E1514" s="112" t="s">
        <v>479</v>
      </c>
      <c r="F1514" s="113">
        <v>223</v>
      </c>
      <c r="G1514" s="114">
        <v>57171</v>
      </c>
      <c r="H1514" s="112" t="s">
        <v>109</v>
      </c>
      <c r="I1514" s="82">
        <f t="shared" si="93"/>
        <v>3.9005789648598066</v>
      </c>
    </row>
    <row r="1515" spans="1:9" x14ac:dyDescent="0.25">
      <c r="A1515" s="79" t="str">
        <f t="shared" si="96"/>
        <v>H502014Q2</v>
      </c>
      <c r="B1515" s="79" t="str">
        <f t="shared" si="97"/>
        <v>2014Q2</v>
      </c>
      <c r="C1515" s="112" t="s">
        <v>89</v>
      </c>
      <c r="D1515" s="112" t="s">
        <v>126</v>
      </c>
      <c r="E1515" s="112" t="s">
        <v>480</v>
      </c>
      <c r="F1515" s="113">
        <v>1422</v>
      </c>
      <c r="G1515" s="114">
        <v>57109</v>
      </c>
      <c r="H1515" s="112" t="s">
        <v>106</v>
      </c>
      <c r="I1515" s="82">
        <f t="shared" si="93"/>
        <v>24.899753103713952</v>
      </c>
    </row>
    <row r="1516" spans="1:9" x14ac:dyDescent="0.25">
      <c r="A1516" s="79" t="str">
        <f t="shared" si="96"/>
        <v>H502014Q3</v>
      </c>
      <c r="B1516" s="79" t="str">
        <f t="shared" si="97"/>
        <v>2014Q3</v>
      </c>
      <c r="C1516" s="112" t="s">
        <v>89</v>
      </c>
      <c r="D1516" s="112" t="s">
        <v>126</v>
      </c>
      <c r="E1516" s="112" t="s">
        <v>481</v>
      </c>
      <c r="F1516" s="113">
        <v>1278</v>
      </c>
      <c r="G1516" s="114">
        <v>57489</v>
      </c>
      <c r="H1516" s="112" t="s">
        <v>106</v>
      </c>
      <c r="I1516" s="82">
        <f t="shared" si="93"/>
        <v>22.230339717163282</v>
      </c>
    </row>
    <row r="1517" spans="1:9" x14ac:dyDescent="0.25">
      <c r="A1517" s="79" t="str">
        <f t="shared" si="96"/>
        <v>H502014Q4</v>
      </c>
      <c r="B1517" s="79" t="str">
        <f t="shared" si="97"/>
        <v>2014Q4</v>
      </c>
      <c r="C1517" s="112" t="s">
        <v>89</v>
      </c>
      <c r="D1517" s="112" t="s">
        <v>126</v>
      </c>
      <c r="E1517" s="112" t="s">
        <v>464</v>
      </c>
      <c r="F1517" s="113">
        <v>485</v>
      </c>
      <c r="G1517" s="114">
        <v>57935</v>
      </c>
      <c r="H1517" s="112" t="s">
        <v>109</v>
      </c>
      <c r="I1517" s="82">
        <f t="shared" si="93"/>
        <v>8.3714507637870028</v>
      </c>
    </row>
    <row r="1518" spans="1:9" x14ac:dyDescent="0.25">
      <c r="A1518" s="79" t="str">
        <f t="shared" si="96"/>
        <v>H502015Q1</v>
      </c>
      <c r="B1518" s="79" t="str">
        <f t="shared" si="97"/>
        <v>2015Q1</v>
      </c>
      <c r="C1518" s="112" t="s">
        <v>89</v>
      </c>
      <c r="D1518" s="112" t="s">
        <v>127</v>
      </c>
      <c r="E1518" s="112" t="s">
        <v>479</v>
      </c>
      <c r="F1518" s="113">
        <v>387</v>
      </c>
      <c r="G1518" s="114">
        <v>58821</v>
      </c>
      <c r="H1518" s="112" t="s">
        <v>109</v>
      </c>
      <c r="I1518" s="82">
        <f t="shared" si="93"/>
        <v>6.5792829091650944</v>
      </c>
    </row>
    <row r="1519" spans="1:9" x14ac:dyDescent="0.25">
      <c r="A1519" s="79" t="str">
        <f t="shared" si="96"/>
        <v>H502015Q2</v>
      </c>
      <c r="B1519" s="79" t="str">
        <f t="shared" si="97"/>
        <v>2015Q2</v>
      </c>
      <c r="C1519" s="112" t="s">
        <v>89</v>
      </c>
      <c r="D1519" s="112" t="s">
        <v>127</v>
      </c>
      <c r="E1519" s="112" t="s">
        <v>480</v>
      </c>
      <c r="F1519" s="113">
        <v>1779</v>
      </c>
      <c r="G1519" s="114">
        <v>57302</v>
      </c>
      <c r="H1519" s="112" t="s">
        <v>106</v>
      </c>
      <c r="I1519" s="82">
        <f t="shared" si="93"/>
        <v>31.046036787546683</v>
      </c>
    </row>
    <row r="1520" spans="1:9" x14ac:dyDescent="0.25">
      <c r="A1520" s="79" t="str">
        <f t="shared" si="96"/>
        <v>H502015Q3</v>
      </c>
      <c r="B1520" s="79" t="str">
        <f t="shared" si="97"/>
        <v>2015Q3</v>
      </c>
      <c r="C1520" s="112" t="s">
        <v>89</v>
      </c>
      <c r="D1520" s="112" t="s">
        <v>127</v>
      </c>
      <c r="E1520" s="112" t="s">
        <v>481</v>
      </c>
      <c r="F1520" s="113">
        <v>1020</v>
      </c>
      <c r="G1520" s="114">
        <v>58321</v>
      </c>
      <c r="H1520" s="112" t="s">
        <v>106</v>
      </c>
      <c r="I1520" s="82">
        <f t="shared" si="93"/>
        <v>17.489412047118535</v>
      </c>
    </row>
    <row r="1521" spans="1:9" x14ac:dyDescent="0.25">
      <c r="A1521" s="79" t="str">
        <f t="shared" si="96"/>
        <v>H502015Q4</v>
      </c>
      <c r="B1521" s="79" t="str">
        <f t="shared" si="97"/>
        <v>2015Q4</v>
      </c>
      <c r="C1521" s="112" t="s">
        <v>89</v>
      </c>
      <c r="D1521" s="112" t="s">
        <v>127</v>
      </c>
      <c r="E1521" s="112" t="s">
        <v>464</v>
      </c>
      <c r="F1521" s="113">
        <v>1553</v>
      </c>
      <c r="G1521" s="114">
        <v>57596</v>
      </c>
      <c r="H1521" s="112" t="s">
        <v>106</v>
      </c>
      <c r="I1521" s="82">
        <f t="shared" si="93"/>
        <v>26.96367803319675</v>
      </c>
    </row>
    <row r="1522" spans="1:9" x14ac:dyDescent="0.25">
      <c r="A1522" s="79" t="str">
        <f t="shared" si="96"/>
        <v>H502016Q1</v>
      </c>
      <c r="B1522" s="79" t="str">
        <f t="shared" si="97"/>
        <v>2016Q1</v>
      </c>
      <c r="C1522" s="112" t="s">
        <v>89</v>
      </c>
      <c r="D1522" s="112" t="s">
        <v>428</v>
      </c>
      <c r="E1522" s="112" t="s">
        <v>479</v>
      </c>
      <c r="F1522" s="113">
        <v>2160</v>
      </c>
      <c r="G1522" s="114">
        <v>61145</v>
      </c>
      <c r="H1522" s="112" t="s">
        <v>106</v>
      </c>
      <c r="I1522" s="82">
        <f t="shared" si="93"/>
        <v>35.325864747730805</v>
      </c>
    </row>
    <row r="1523" spans="1:9" x14ac:dyDescent="0.25">
      <c r="A1523" s="79" t="str">
        <f t="shared" si="96"/>
        <v>H502016Q2</v>
      </c>
      <c r="B1523" s="79" t="str">
        <f t="shared" si="97"/>
        <v>2016Q2</v>
      </c>
      <c r="C1523" s="112" t="s">
        <v>89</v>
      </c>
      <c r="D1523" s="112" t="s">
        <v>428</v>
      </c>
      <c r="E1523" s="112" t="s">
        <v>480</v>
      </c>
      <c r="F1523" s="113">
        <v>1209.5999999999999</v>
      </c>
      <c r="G1523" s="114">
        <v>60432</v>
      </c>
      <c r="H1523" s="112" t="s">
        <v>106</v>
      </c>
      <c r="I1523" s="82">
        <f t="shared" si="93"/>
        <v>20.015885623510723</v>
      </c>
    </row>
    <row r="1524" spans="1:9" x14ac:dyDescent="0.25">
      <c r="A1524" s="79" t="str">
        <f t="shared" si="96"/>
        <v>H502016Q3</v>
      </c>
      <c r="B1524" s="79" t="str">
        <f t="shared" si="97"/>
        <v>2016Q3</v>
      </c>
      <c r="C1524" s="112" t="s">
        <v>89</v>
      </c>
      <c r="D1524" s="112" t="s">
        <v>428</v>
      </c>
      <c r="E1524" s="112" t="s">
        <v>481</v>
      </c>
      <c r="F1524" s="113">
        <v>475</v>
      </c>
      <c r="G1524" s="114">
        <v>60849</v>
      </c>
      <c r="H1524" s="112" t="s">
        <v>109</v>
      </c>
      <c r="I1524" s="82">
        <f t="shared" si="93"/>
        <v>7.8062088119771893</v>
      </c>
    </row>
    <row r="1525" spans="1:9" x14ac:dyDescent="0.25">
      <c r="A1525" s="79" t="str">
        <f t="shared" si="96"/>
        <v>H502016Q4</v>
      </c>
      <c r="B1525" s="79" t="str">
        <f t="shared" si="97"/>
        <v>2016Q4</v>
      </c>
      <c r="C1525" s="112" t="s">
        <v>89</v>
      </c>
      <c r="D1525" s="112" t="s">
        <v>428</v>
      </c>
      <c r="E1525" s="112" t="s">
        <v>464</v>
      </c>
      <c r="F1525" s="113">
        <v>502</v>
      </c>
      <c r="G1525" s="114">
        <v>62587</v>
      </c>
      <c r="H1525" s="112" t="s">
        <v>109</v>
      </c>
      <c r="I1525" s="82">
        <f t="shared" si="93"/>
        <v>8.0208349976832256</v>
      </c>
    </row>
    <row r="1526" spans="1:9" x14ac:dyDescent="0.25">
      <c r="A1526" s="79" t="str">
        <f t="shared" si="96"/>
        <v>H502017Q1</v>
      </c>
      <c r="B1526" s="79" t="str">
        <f t="shared" si="97"/>
        <v>2017Q1</v>
      </c>
      <c r="C1526" s="112" t="s">
        <v>89</v>
      </c>
      <c r="D1526" s="112" t="s">
        <v>447</v>
      </c>
      <c r="E1526" s="112" t="s">
        <v>479</v>
      </c>
      <c r="F1526" s="113">
        <v>601</v>
      </c>
      <c r="G1526" s="114">
        <v>63511</v>
      </c>
      <c r="H1526" s="112" t="s">
        <v>109</v>
      </c>
      <c r="I1526" s="82">
        <f t="shared" si="93"/>
        <v>9.462927681818897</v>
      </c>
    </row>
    <row r="1527" spans="1:9" x14ac:dyDescent="0.25">
      <c r="A1527" s="79" t="str">
        <f t="shared" si="96"/>
        <v>H502017Q2</v>
      </c>
      <c r="B1527" s="79" t="str">
        <f t="shared" si="97"/>
        <v>2017Q2</v>
      </c>
      <c r="C1527" s="112" t="s">
        <v>89</v>
      </c>
      <c r="D1527" s="112" t="s">
        <v>447</v>
      </c>
      <c r="E1527" s="112" t="s">
        <v>480</v>
      </c>
      <c r="F1527" s="113">
        <v>488</v>
      </c>
      <c r="G1527" s="114">
        <v>63910</v>
      </c>
      <c r="H1527" s="112" t="s">
        <v>109</v>
      </c>
      <c r="I1527" s="82">
        <f t="shared" si="93"/>
        <v>7.635737756219684</v>
      </c>
    </row>
    <row r="1528" spans="1:9" x14ac:dyDescent="0.25">
      <c r="A1528" s="79" t="str">
        <f t="shared" si="96"/>
        <v>H502017Q4</v>
      </c>
      <c r="B1528" s="79" t="str">
        <f t="shared" si="97"/>
        <v>2017Q4</v>
      </c>
      <c r="C1528" s="112" t="s">
        <v>89</v>
      </c>
      <c r="D1528" s="112" t="s">
        <v>447</v>
      </c>
      <c r="E1528" s="112" t="s">
        <v>464</v>
      </c>
      <c r="F1528" s="113">
        <v>540</v>
      </c>
      <c r="G1528" s="114">
        <v>63560</v>
      </c>
      <c r="H1528" s="112" t="s">
        <v>109</v>
      </c>
      <c r="I1528" s="82">
        <f t="shared" si="93"/>
        <v>8.4959093769666474</v>
      </c>
    </row>
    <row r="1529" spans="1:9" x14ac:dyDescent="0.25">
      <c r="A1529" s="79" t="str">
        <f t="shared" si="96"/>
        <v>H502018Q1</v>
      </c>
      <c r="B1529" s="79" t="str">
        <f t="shared" si="97"/>
        <v>2018Q1</v>
      </c>
      <c r="C1529" s="112" t="s">
        <v>89</v>
      </c>
      <c r="D1529" s="112" t="s">
        <v>456</v>
      </c>
      <c r="E1529" s="112" t="s">
        <v>479</v>
      </c>
      <c r="F1529" s="113">
        <v>558</v>
      </c>
      <c r="G1529" s="114">
        <v>64141</v>
      </c>
      <c r="H1529" s="112" t="s">
        <v>109</v>
      </c>
      <c r="I1529" s="82">
        <f t="shared" si="93"/>
        <v>8.6995837295957354</v>
      </c>
    </row>
    <row r="1530" spans="1:9" x14ac:dyDescent="0.25">
      <c r="A1530" s="79" t="str">
        <f t="shared" si="96"/>
        <v>H502018Q2</v>
      </c>
      <c r="B1530" s="79" t="str">
        <f t="shared" si="97"/>
        <v>2018Q2</v>
      </c>
      <c r="C1530" s="112" t="s">
        <v>89</v>
      </c>
      <c r="D1530" s="112" t="s">
        <v>456</v>
      </c>
      <c r="E1530" s="112" t="s">
        <v>480</v>
      </c>
      <c r="F1530" s="113">
        <v>546</v>
      </c>
      <c r="G1530" s="114">
        <v>63397</v>
      </c>
      <c r="H1530" s="112" t="s">
        <v>109</v>
      </c>
      <c r="I1530" s="82">
        <f t="shared" si="93"/>
        <v>8.612394908276416</v>
      </c>
    </row>
    <row r="1531" spans="1:9" x14ac:dyDescent="0.25">
      <c r="A1531" s="79" t="str">
        <f t="shared" si="96"/>
        <v>H502018Q3</v>
      </c>
      <c r="B1531" s="79" t="str">
        <f t="shared" si="97"/>
        <v>2018Q3</v>
      </c>
      <c r="C1531" s="112" t="s">
        <v>89</v>
      </c>
      <c r="D1531" s="112" t="s">
        <v>456</v>
      </c>
      <c r="E1531" s="112" t="s">
        <v>481</v>
      </c>
      <c r="F1531" s="113">
        <v>592</v>
      </c>
      <c r="G1531" s="114">
        <v>63864</v>
      </c>
      <c r="H1531" s="112" t="s">
        <v>109</v>
      </c>
      <c r="I1531" s="82">
        <f t="shared" si="93"/>
        <v>9.2696981084805206</v>
      </c>
    </row>
    <row r="1532" spans="1:9" x14ac:dyDescent="0.25">
      <c r="A1532" s="79" t="str">
        <f t="shared" si="96"/>
        <v>H502018Q4</v>
      </c>
      <c r="B1532" s="79" t="str">
        <f t="shared" si="97"/>
        <v>2018Q4</v>
      </c>
      <c r="C1532" s="112" t="s">
        <v>89</v>
      </c>
      <c r="D1532" s="112" t="s">
        <v>456</v>
      </c>
      <c r="E1532" s="112" t="s">
        <v>464</v>
      </c>
      <c r="F1532" s="113">
        <v>571</v>
      </c>
      <c r="G1532" s="114">
        <v>64510</v>
      </c>
      <c r="H1532" s="112" t="s">
        <v>109</v>
      </c>
      <c r="I1532" s="82">
        <f t="shared" si="93"/>
        <v>8.8513408773833504</v>
      </c>
    </row>
    <row r="1533" spans="1:9" x14ac:dyDescent="0.25">
      <c r="A1533" s="79" t="str">
        <f t="shared" si="96"/>
        <v>H502019Q1</v>
      </c>
      <c r="B1533" s="79" t="str">
        <f t="shared" si="97"/>
        <v>2019Q1</v>
      </c>
      <c r="C1533" s="112" t="s">
        <v>89</v>
      </c>
      <c r="D1533" s="112" t="s">
        <v>478</v>
      </c>
      <c r="E1533" s="112" t="s">
        <v>479</v>
      </c>
      <c r="F1533" s="113">
        <v>610</v>
      </c>
      <c r="G1533" s="114">
        <v>63499</v>
      </c>
      <c r="H1533" s="112" t="s">
        <v>109</v>
      </c>
      <c r="I1533" s="82">
        <f t="shared" si="93"/>
        <v>9.60645049528339</v>
      </c>
    </row>
    <row r="1534" spans="1:9" x14ac:dyDescent="0.25">
      <c r="A1534" s="79" t="str">
        <f t="shared" si="96"/>
        <v>H522008Q1</v>
      </c>
      <c r="B1534" s="79" t="str">
        <f t="shared" si="97"/>
        <v>2008Q1</v>
      </c>
      <c r="C1534" s="112" t="s">
        <v>91</v>
      </c>
      <c r="D1534" s="112" t="s">
        <v>187</v>
      </c>
      <c r="E1534" s="112" t="s">
        <v>479</v>
      </c>
      <c r="F1534" s="113">
        <v>57.6</v>
      </c>
      <c r="G1534" s="114">
        <v>6586</v>
      </c>
      <c r="H1534" s="112" t="s">
        <v>120</v>
      </c>
      <c r="I1534" s="82">
        <f t="shared" si="93"/>
        <v>8.7458244761615553</v>
      </c>
    </row>
    <row r="1535" spans="1:9" x14ac:dyDescent="0.25">
      <c r="A1535" s="79" t="str">
        <f t="shared" si="96"/>
        <v>H522008Q2</v>
      </c>
      <c r="B1535" s="79" t="str">
        <f t="shared" si="97"/>
        <v>2008Q2</v>
      </c>
      <c r="C1535" s="112" t="s">
        <v>91</v>
      </c>
      <c r="D1535" s="112" t="s">
        <v>187</v>
      </c>
      <c r="E1535" s="112" t="s">
        <v>480</v>
      </c>
      <c r="F1535" s="113">
        <v>108</v>
      </c>
      <c r="G1535" s="114">
        <v>6635</v>
      </c>
      <c r="H1535" s="112" t="s">
        <v>120</v>
      </c>
      <c r="I1535" s="82">
        <f t="shared" si="93"/>
        <v>16.277317256970612</v>
      </c>
    </row>
    <row r="1536" spans="1:9" x14ac:dyDescent="0.25">
      <c r="A1536" s="79" t="str">
        <f t="shared" si="96"/>
        <v>H522008Q3</v>
      </c>
      <c r="B1536" s="79" t="str">
        <f t="shared" si="97"/>
        <v>2008Q3</v>
      </c>
      <c r="C1536" s="112" t="s">
        <v>91</v>
      </c>
      <c r="D1536" s="112" t="s">
        <v>187</v>
      </c>
      <c r="E1536" s="112" t="s">
        <v>481</v>
      </c>
      <c r="F1536" s="113">
        <v>35</v>
      </c>
      <c r="G1536" s="114">
        <v>6288</v>
      </c>
      <c r="H1536" s="112" t="s">
        <v>120</v>
      </c>
      <c r="I1536" s="82">
        <f t="shared" si="93"/>
        <v>5.5661577608142494</v>
      </c>
    </row>
    <row r="1537" spans="1:9" x14ac:dyDescent="0.25">
      <c r="A1537" s="79" t="str">
        <f t="shared" si="96"/>
        <v>H522008Q4</v>
      </c>
      <c r="B1537" s="79" t="str">
        <f t="shared" si="97"/>
        <v>2008Q4</v>
      </c>
      <c r="C1537" s="112" t="s">
        <v>91</v>
      </c>
      <c r="D1537" s="112" t="s">
        <v>187</v>
      </c>
      <c r="E1537" s="112" t="s">
        <v>464</v>
      </c>
      <c r="F1537" s="113">
        <v>47</v>
      </c>
      <c r="G1537" s="114">
        <v>6533</v>
      </c>
      <c r="H1537" s="112" t="s">
        <v>120</v>
      </c>
      <c r="I1537" s="82">
        <f t="shared" si="93"/>
        <v>7.1942446043165473</v>
      </c>
    </row>
    <row r="1538" spans="1:9" x14ac:dyDescent="0.25">
      <c r="A1538" s="79" t="str">
        <f t="shared" si="96"/>
        <v>H522009Q1</v>
      </c>
      <c r="B1538" s="79" t="str">
        <f t="shared" si="97"/>
        <v>2009Q1</v>
      </c>
      <c r="C1538" s="112" t="s">
        <v>91</v>
      </c>
      <c r="D1538" s="112" t="s">
        <v>119</v>
      </c>
      <c r="E1538" s="112" t="s">
        <v>479</v>
      </c>
      <c r="F1538" s="113">
        <v>48</v>
      </c>
      <c r="G1538" s="114">
        <v>6998</v>
      </c>
      <c r="H1538" s="112" t="s">
        <v>106</v>
      </c>
      <c r="I1538" s="82">
        <f t="shared" si="93"/>
        <v>6.8591026007430695</v>
      </c>
    </row>
    <row r="1539" spans="1:9" x14ac:dyDescent="0.25">
      <c r="A1539" s="79" t="str">
        <f t="shared" si="96"/>
        <v>H522009Q2</v>
      </c>
      <c r="B1539" s="79" t="str">
        <f t="shared" si="97"/>
        <v>2009Q2</v>
      </c>
      <c r="C1539" s="112" t="s">
        <v>91</v>
      </c>
      <c r="D1539" s="112" t="s">
        <v>119</v>
      </c>
      <c r="E1539" s="112" t="s">
        <v>480</v>
      </c>
      <c r="F1539" s="113">
        <v>48</v>
      </c>
      <c r="G1539" s="114">
        <v>6883</v>
      </c>
      <c r="H1539" s="112" t="s">
        <v>106</v>
      </c>
      <c r="I1539" s="82">
        <f t="shared" ref="I1539:I1602" si="98">F1539/G1539*1000</f>
        <v>6.9737033270376294</v>
      </c>
    </row>
    <row r="1540" spans="1:9" x14ac:dyDescent="0.25">
      <c r="A1540" s="79" t="str">
        <f t="shared" si="96"/>
        <v>H522009Q3</v>
      </c>
      <c r="B1540" s="79" t="str">
        <f t="shared" si="97"/>
        <v>2009Q3</v>
      </c>
      <c r="C1540" s="112" t="s">
        <v>91</v>
      </c>
      <c r="D1540" s="112" t="s">
        <v>119</v>
      </c>
      <c r="E1540" s="112" t="s">
        <v>481</v>
      </c>
      <c r="F1540" s="113">
        <v>72</v>
      </c>
      <c r="G1540" s="114">
        <v>5905</v>
      </c>
      <c r="H1540" s="112" t="s">
        <v>120</v>
      </c>
      <c r="I1540" s="82">
        <f t="shared" si="98"/>
        <v>12.193056731583404</v>
      </c>
    </row>
    <row r="1541" spans="1:9" x14ac:dyDescent="0.25">
      <c r="A1541" s="79" t="str">
        <f t="shared" si="96"/>
        <v>H522009Q4</v>
      </c>
      <c r="B1541" s="79" t="str">
        <f t="shared" si="97"/>
        <v>2009Q4</v>
      </c>
      <c r="C1541" s="112" t="s">
        <v>91</v>
      </c>
      <c r="D1541" s="112" t="s">
        <v>119</v>
      </c>
      <c r="E1541" s="112" t="s">
        <v>464</v>
      </c>
      <c r="F1541" s="113">
        <v>90</v>
      </c>
      <c r="G1541" s="114">
        <v>5954</v>
      </c>
      <c r="H1541" s="112" t="s">
        <v>120</v>
      </c>
      <c r="I1541" s="82">
        <f t="shared" si="98"/>
        <v>15.115888478333893</v>
      </c>
    </row>
    <row r="1542" spans="1:9" x14ac:dyDescent="0.25">
      <c r="A1542" s="79" t="str">
        <f t="shared" si="96"/>
        <v>H522010Q1</v>
      </c>
      <c r="B1542" s="79" t="str">
        <f t="shared" si="97"/>
        <v>2010Q1</v>
      </c>
      <c r="C1542" s="112" t="s">
        <v>91</v>
      </c>
      <c r="D1542" s="112" t="s">
        <v>121</v>
      </c>
      <c r="E1542" s="112" t="s">
        <v>479</v>
      </c>
      <c r="F1542" s="113">
        <v>39</v>
      </c>
      <c r="G1542" s="114">
        <v>6613</v>
      </c>
      <c r="H1542" s="112" t="s">
        <v>106</v>
      </c>
      <c r="I1542" s="82">
        <f t="shared" si="98"/>
        <v>5.8974746711023736</v>
      </c>
    </row>
    <row r="1543" spans="1:9" x14ac:dyDescent="0.25">
      <c r="A1543" s="79" t="str">
        <f t="shared" si="96"/>
        <v>H522010Q2</v>
      </c>
      <c r="B1543" s="79" t="str">
        <f t="shared" si="97"/>
        <v>2010Q2</v>
      </c>
      <c r="C1543" s="112" t="s">
        <v>91</v>
      </c>
      <c r="D1543" s="112" t="s">
        <v>121</v>
      </c>
      <c r="E1543" s="112" t="s">
        <v>480</v>
      </c>
      <c r="F1543" s="113">
        <v>63</v>
      </c>
      <c r="G1543" s="114">
        <v>6730</v>
      </c>
      <c r="H1543" s="112" t="s">
        <v>106</v>
      </c>
      <c r="I1543" s="82">
        <f t="shared" si="98"/>
        <v>9.3610698365527494</v>
      </c>
    </row>
    <row r="1544" spans="1:9" x14ac:dyDescent="0.25">
      <c r="A1544" s="79" t="str">
        <f t="shared" si="96"/>
        <v>H532008Q1</v>
      </c>
      <c r="B1544" s="79" t="str">
        <f t="shared" si="97"/>
        <v>2008Q1</v>
      </c>
      <c r="C1544" s="112" t="s">
        <v>92</v>
      </c>
      <c r="D1544" s="112" t="s">
        <v>187</v>
      </c>
      <c r="E1544" s="112" t="s">
        <v>479</v>
      </c>
      <c r="F1544" s="113">
        <v>271.14</v>
      </c>
      <c r="G1544" s="114">
        <v>17449</v>
      </c>
      <c r="H1544" s="112" t="s">
        <v>120</v>
      </c>
      <c r="I1544" s="82">
        <f t="shared" si="98"/>
        <v>15.53899936959138</v>
      </c>
    </row>
    <row r="1545" spans="1:9" x14ac:dyDescent="0.25">
      <c r="A1545" s="79" t="str">
        <f t="shared" si="96"/>
        <v>H532008Q2</v>
      </c>
      <c r="B1545" s="79" t="str">
        <f t="shared" si="97"/>
        <v>2008Q2</v>
      </c>
      <c r="C1545" s="112" t="s">
        <v>92</v>
      </c>
      <c r="D1545" s="112" t="s">
        <v>187</v>
      </c>
      <c r="E1545" s="112" t="s">
        <v>480</v>
      </c>
      <c r="F1545" s="113">
        <v>187.8</v>
      </c>
      <c r="G1545" s="114">
        <v>15541</v>
      </c>
      <c r="H1545" s="112" t="s">
        <v>120</v>
      </c>
      <c r="I1545" s="82">
        <f t="shared" si="98"/>
        <v>12.084164468180942</v>
      </c>
    </row>
    <row r="1546" spans="1:9" x14ac:dyDescent="0.25">
      <c r="A1546" s="79" t="str">
        <f t="shared" si="96"/>
        <v>H532008Q3</v>
      </c>
      <c r="B1546" s="79" t="str">
        <f t="shared" si="97"/>
        <v>2008Q3</v>
      </c>
      <c r="C1546" s="112" t="s">
        <v>92</v>
      </c>
      <c r="D1546" s="112" t="s">
        <v>187</v>
      </c>
      <c r="E1546" s="112" t="s">
        <v>481</v>
      </c>
      <c r="F1546" s="113">
        <v>188.9</v>
      </c>
      <c r="G1546" s="114">
        <v>14657</v>
      </c>
      <c r="H1546" s="112" t="s">
        <v>120</v>
      </c>
      <c r="I1546" s="82">
        <f t="shared" si="98"/>
        <v>12.888039844442929</v>
      </c>
    </row>
    <row r="1547" spans="1:9" x14ac:dyDescent="0.25">
      <c r="A1547" s="79" t="str">
        <f t="shared" si="96"/>
        <v>H532008Q4</v>
      </c>
      <c r="B1547" s="79" t="str">
        <f t="shared" si="97"/>
        <v>2008Q4</v>
      </c>
      <c r="C1547" s="112" t="s">
        <v>92</v>
      </c>
      <c r="D1547" s="112" t="s">
        <v>187</v>
      </c>
      <c r="E1547" s="112" t="s">
        <v>464</v>
      </c>
      <c r="F1547" s="113">
        <v>245.24</v>
      </c>
      <c r="G1547" s="114">
        <v>14984</v>
      </c>
      <c r="H1547" s="112" t="s">
        <v>120</v>
      </c>
      <c r="I1547" s="82">
        <f t="shared" si="98"/>
        <v>16.366791243993596</v>
      </c>
    </row>
    <row r="1548" spans="1:9" x14ac:dyDescent="0.25">
      <c r="A1548" s="79" t="str">
        <f t="shared" si="96"/>
        <v>H532009Q1</v>
      </c>
      <c r="B1548" s="79" t="str">
        <f t="shared" si="97"/>
        <v>2009Q1</v>
      </c>
      <c r="C1548" s="112" t="s">
        <v>92</v>
      </c>
      <c r="D1548" s="112" t="s">
        <v>119</v>
      </c>
      <c r="E1548" s="112" t="s">
        <v>479</v>
      </c>
      <c r="F1548" s="113">
        <v>162</v>
      </c>
      <c r="G1548" s="114">
        <v>15677</v>
      </c>
      <c r="H1548" s="112" t="s">
        <v>106</v>
      </c>
      <c r="I1548" s="82">
        <f t="shared" si="98"/>
        <v>10.333609746762773</v>
      </c>
    </row>
    <row r="1549" spans="1:9" x14ac:dyDescent="0.25">
      <c r="A1549" s="79" t="str">
        <f t="shared" si="96"/>
        <v>H532009Q2</v>
      </c>
      <c r="B1549" s="79" t="str">
        <f t="shared" si="97"/>
        <v>2009Q2</v>
      </c>
      <c r="C1549" s="112" t="s">
        <v>92</v>
      </c>
      <c r="D1549" s="112" t="s">
        <v>119</v>
      </c>
      <c r="E1549" s="112" t="s">
        <v>480</v>
      </c>
      <c r="F1549" s="113">
        <v>186.8</v>
      </c>
      <c r="G1549" s="114">
        <v>14886</v>
      </c>
      <c r="H1549" s="112" t="s">
        <v>106</v>
      </c>
      <c r="I1549" s="82">
        <f t="shared" si="98"/>
        <v>12.548703479779659</v>
      </c>
    </row>
    <row r="1550" spans="1:9" x14ac:dyDescent="0.25">
      <c r="A1550" s="79" t="str">
        <f t="shared" si="96"/>
        <v>H532009Q3</v>
      </c>
      <c r="B1550" s="79" t="str">
        <f t="shared" si="97"/>
        <v>2009Q3</v>
      </c>
      <c r="C1550" s="112" t="s">
        <v>92</v>
      </c>
      <c r="D1550" s="112" t="s">
        <v>119</v>
      </c>
      <c r="E1550" s="112" t="s">
        <v>481</v>
      </c>
      <c r="F1550" s="113">
        <v>369.4</v>
      </c>
      <c r="G1550" s="114">
        <v>14819</v>
      </c>
      <c r="H1550" s="112" t="s">
        <v>120</v>
      </c>
      <c r="I1550" s="82">
        <f t="shared" si="98"/>
        <v>24.927457993116942</v>
      </c>
    </row>
    <row r="1551" spans="1:9" x14ac:dyDescent="0.25">
      <c r="A1551" s="79" t="str">
        <f t="shared" si="96"/>
        <v>H532009Q4</v>
      </c>
      <c r="B1551" s="79" t="str">
        <f t="shared" si="97"/>
        <v>2009Q4</v>
      </c>
      <c r="C1551" s="112" t="s">
        <v>92</v>
      </c>
      <c r="D1551" s="112" t="s">
        <v>119</v>
      </c>
      <c r="E1551" s="112" t="s">
        <v>464</v>
      </c>
      <c r="F1551" s="113">
        <v>323.89999999999998</v>
      </c>
      <c r="G1551" s="114">
        <v>14783</v>
      </c>
      <c r="H1551" s="112" t="s">
        <v>120</v>
      </c>
      <c r="I1551" s="82">
        <f t="shared" si="98"/>
        <v>21.910302374348912</v>
      </c>
    </row>
    <row r="1552" spans="1:9" x14ac:dyDescent="0.25">
      <c r="A1552" s="79" t="str">
        <f t="shared" si="96"/>
        <v>H532011Q1</v>
      </c>
      <c r="B1552" s="79" t="str">
        <f t="shared" si="97"/>
        <v>2011Q1</v>
      </c>
      <c r="C1552" s="112" t="s">
        <v>92</v>
      </c>
      <c r="D1552" s="112" t="s">
        <v>123</v>
      </c>
      <c r="E1552" s="112" t="s">
        <v>479</v>
      </c>
      <c r="F1552" s="113">
        <v>114</v>
      </c>
      <c r="G1552" s="114">
        <v>15344</v>
      </c>
      <c r="H1552" s="112" t="s">
        <v>106</v>
      </c>
      <c r="I1552" s="82">
        <f t="shared" si="98"/>
        <v>7.4296141814389989</v>
      </c>
    </row>
    <row r="1553" spans="1:9" x14ac:dyDescent="0.25">
      <c r="A1553" s="79" t="str">
        <f t="shared" si="96"/>
        <v>H532011Q2</v>
      </c>
      <c r="B1553" s="79" t="str">
        <f t="shared" si="97"/>
        <v>2011Q2</v>
      </c>
      <c r="C1553" s="112" t="s">
        <v>92</v>
      </c>
      <c r="D1553" s="112" t="s">
        <v>123</v>
      </c>
      <c r="E1553" s="112" t="s">
        <v>480</v>
      </c>
      <c r="F1553" s="113">
        <v>164.1</v>
      </c>
      <c r="G1553" s="114">
        <v>13381</v>
      </c>
      <c r="H1553" s="112" t="s">
        <v>106</v>
      </c>
      <c r="I1553" s="82">
        <f t="shared" si="98"/>
        <v>12.263657424706674</v>
      </c>
    </row>
    <row r="1554" spans="1:9" x14ac:dyDescent="0.25">
      <c r="A1554" s="79" t="str">
        <f t="shared" ref="A1554:A1595" si="99">C1554&amp;D1554&amp;"Q"&amp;E1554</f>
        <v>H532011Q3</v>
      </c>
      <c r="B1554" s="79" t="str">
        <f t="shared" ref="B1554:B1595" si="100">D1554&amp;"Q"&amp;E1554</f>
        <v>2011Q3</v>
      </c>
      <c r="C1554" s="112" t="s">
        <v>92</v>
      </c>
      <c r="D1554" s="112" t="s">
        <v>123</v>
      </c>
      <c r="E1554" s="112" t="s">
        <v>481</v>
      </c>
      <c r="F1554" s="113">
        <v>230.1</v>
      </c>
      <c r="G1554" s="114">
        <v>14562</v>
      </c>
      <c r="H1554" s="112" t="s">
        <v>106</v>
      </c>
      <c r="I1554" s="82">
        <f t="shared" si="98"/>
        <v>15.80140090646889</v>
      </c>
    </row>
    <row r="1555" spans="1:9" x14ac:dyDescent="0.25">
      <c r="A1555" s="79" t="str">
        <f t="shared" si="99"/>
        <v>H532011Q4</v>
      </c>
      <c r="B1555" s="79" t="str">
        <f t="shared" si="100"/>
        <v>2011Q4</v>
      </c>
      <c r="C1555" s="112" t="s">
        <v>92</v>
      </c>
      <c r="D1555" s="112" t="s">
        <v>123</v>
      </c>
      <c r="E1555" s="112" t="s">
        <v>464</v>
      </c>
      <c r="F1555" s="113">
        <v>120</v>
      </c>
      <c r="G1555" s="114">
        <v>14235</v>
      </c>
      <c r="H1555" s="112" t="s">
        <v>106</v>
      </c>
      <c r="I1555" s="82">
        <f t="shared" si="98"/>
        <v>8.4299262381454163</v>
      </c>
    </row>
    <row r="1556" spans="1:9" x14ac:dyDescent="0.25">
      <c r="A1556" s="79" t="str">
        <f t="shared" si="99"/>
        <v>H532012Q1</v>
      </c>
      <c r="B1556" s="79" t="str">
        <f t="shared" si="100"/>
        <v>2012Q1</v>
      </c>
      <c r="C1556" s="112" t="s">
        <v>92</v>
      </c>
      <c r="D1556" s="112" t="s">
        <v>124</v>
      </c>
      <c r="E1556" s="112" t="s">
        <v>479</v>
      </c>
      <c r="F1556" s="113">
        <v>229.1</v>
      </c>
      <c r="G1556" s="114">
        <v>14112</v>
      </c>
      <c r="H1556" s="112" t="s">
        <v>106</v>
      </c>
      <c r="I1556" s="82">
        <f t="shared" si="98"/>
        <v>16.234410430839002</v>
      </c>
    </row>
    <row r="1557" spans="1:9" x14ac:dyDescent="0.25">
      <c r="A1557" s="79" t="str">
        <f t="shared" si="99"/>
        <v>H532012Q2</v>
      </c>
      <c r="B1557" s="79" t="str">
        <f t="shared" si="100"/>
        <v>2012Q2</v>
      </c>
      <c r="C1557" s="112" t="s">
        <v>92</v>
      </c>
      <c r="D1557" s="112" t="s">
        <v>124</v>
      </c>
      <c r="E1557" s="112" t="s">
        <v>480</v>
      </c>
      <c r="F1557" s="113">
        <v>246.15</v>
      </c>
      <c r="G1557" s="114">
        <v>13618</v>
      </c>
      <c r="H1557" s="112" t="s">
        <v>106</v>
      </c>
      <c r="I1557" s="82">
        <f t="shared" si="98"/>
        <v>18.075341459832575</v>
      </c>
    </row>
    <row r="1558" spans="1:9" x14ac:dyDescent="0.25">
      <c r="A1558" s="79" t="str">
        <f t="shared" si="99"/>
        <v>H532012Q3</v>
      </c>
      <c r="B1558" s="79" t="str">
        <f t="shared" si="100"/>
        <v>2012Q3</v>
      </c>
      <c r="C1558" s="112" t="s">
        <v>92</v>
      </c>
      <c r="D1558" s="112" t="s">
        <v>124</v>
      </c>
      <c r="E1558" s="112" t="s">
        <v>481</v>
      </c>
      <c r="F1558" s="113">
        <v>208.1</v>
      </c>
      <c r="G1558" s="114">
        <v>14057</v>
      </c>
      <c r="H1558" s="112" t="s">
        <v>106</v>
      </c>
      <c r="I1558" s="82">
        <f t="shared" si="98"/>
        <v>14.804012235896705</v>
      </c>
    </row>
    <row r="1559" spans="1:9" x14ac:dyDescent="0.25">
      <c r="A1559" s="79" t="str">
        <f t="shared" si="99"/>
        <v>H532012Q4</v>
      </c>
      <c r="B1559" s="79" t="str">
        <f t="shared" si="100"/>
        <v>2012Q4</v>
      </c>
      <c r="C1559" s="112" t="s">
        <v>92</v>
      </c>
      <c r="D1559" s="112" t="s">
        <v>124</v>
      </c>
      <c r="E1559" s="112" t="s">
        <v>464</v>
      </c>
      <c r="F1559" s="113">
        <v>236.6</v>
      </c>
      <c r="G1559" s="114">
        <v>14960</v>
      </c>
      <c r="H1559" s="112" t="s">
        <v>106</v>
      </c>
      <c r="I1559" s="82">
        <f t="shared" si="98"/>
        <v>15.815508021390375</v>
      </c>
    </row>
    <row r="1560" spans="1:9" x14ac:dyDescent="0.25">
      <c r="A1560" s="79" t="str">
        <f t="shared" si="99"/>
        <v>H532013Q1</v>
      </c>
      <c r="B1560" s="79" t="str">
        <f t="shared" si="100"/>
        <v>2013Q1</v>
      </c>
      <c r="C1560" s="112" t="s">
        <v>92</v>
      </c>
      <c r="D1560" s="112" t="s">
        <v>125</v>
      </c>
      <c r="E1560" s="112" t="s">
        <v>479</v>
      </c>
      <c r="F1560" s="113">
        <v>352.7</v>
      </c>
      <c r="G1560" s="114">
        <v>15460</v>
      </c>
      <c r="H1560" s="112" t="s">
        <v>106</v>
      </c>
      <c r="I1560" s="82">
        <f t="shared" si="98"/>
        <v>22.813712807244499</v>
      </c>
    </row>
    <row r="1561" spans="1:9" x14ac:dyDescent="0.25">
      <c r="A1561" s="79" t="str">
        <f t="shared" si="99"/>
        <v>H532013Q2</v>
      </c>
      <c r="B1561" s="79" t="str">
        <f t="shared" si="100"/>
        <v>2013Q2</v>
      </c>
      <c r="C1561" s="112" t="s">
        <v>92</v>
      </c>
      <c r="D1561" s="112" t="s">
        <v>125</v>
      </c>
      <c r="E1561" s="112" t="s">
        <v>480</v>
      </c>
      <c r="F1561" s="113">
        <v>167</v>
      </c>
      <c r="G1561" s="114">
        <v>15268</v>
      </c>
      <c r="H1561" s="112" t="s">
        <v>106</v>
      </c>
      <c r="I1561" s="82">
        <f t="shared" si="98"/>
        <v>10.937909352894943</v>
      </c>
    </row>
    <row r="1562" spans="1:9" x14ac:dyDescent="0.25">
      <c r="A1562" s="79" t="str">
        <f t="shared" si="99"/>
        <v>H532013Q3</v>
      </c>
      <c r="B1562" s="79" t="str">
        <f t="shared" si="100"/>
        <v>2013Q3</v>
      </c>
      <c r="C1562" s="112" t="s">
        <v>92</v>
      </c>
      <c r="D1562" s="112" t="s">
        <v>125</v>
      </c>
      <c r="E1562" s="112" t="s">
        <v>481</v>
      </c>
      <c r="F1562" s="113">
        <v>250.5</v>
      </c>
      <c r="G1562" s="114">
        <v>14880</v>
      </c>
      <c r="H1562" s="112" t="s">
        <v>106</v>
      </c>
      <c r="I1562" s="82">
        <f t="shared" si="98"/>
        <v>16.83467741935484</v>
      </c>
    </row>
    <row r="1563" spans="1:9" x14ac:dyDescent="0.25">
      <c r="A1563" s="79" t="str">
        <f t="shared" si="99"/>
        <v>H532013Q4</v>
      </c>
      <c r="B1563" s="79" t="str">
        <f t="shared" si="100"/>
        <v>2013Q4</v>
      </c>
      <c r="C1563" s="112" t="s">
        <v>92</v>
      </c>
      <c r="D1563" s="112" t="s">
        <v>125</v>
      </c>
      <c r="E1563" s="112" t="s">
        <v>464</v>
      </c>
      <c r="F1563" s="113">
        <v>337.16800000000001</v>
      </c>
      <c r="G1563" s="114">
        <v>15168</v>
      </c>
      <c r="H1563" s="112" t="s">
        <v>106</v>
      </c>
      <c r="I1563" s="82">
        <f t="shared" si="98"/>
        <v>22.228902953586498</v>
      </c>
    </row>
    <row r="1564" spans="1:9" x14ac:dyDescent="0.25">
      <c r="A1564" s="79" t="str">
        <f t="shared" si="99"/>
        <v>H532014Q1</v>
      </c>
      <c r="B1564" s="79" t="str">
        <f t="shared" si="100"/>
        <v>2014Q1</v>
      </c>
      <c r="C1564" s="112" t="s">
        <v>92</v>
      </c>
      <c r="D1564" s="112" t="s">
        <v>126</v>
      </c>
      <c r="E1564" s="112" t="s">
        <v>479</v>
      </c>
      <c r="F1564" s="113">
        <v>432.2</v>
      </c>
      <c r="G1564" s="114">
        <v>15879</v>
      </c>
      <c r="H1564" s="112" t="s">
        <v>106</v>
      </c>
      <c r="I1564" s="82">
        <f t="shared" si="98"/>
        <v>27.21833868631526</v>
      </c>
    </row>
    <row r="1565" spans="1:9" x14ac:dyDescent="0.25">
      <c r="A1565" s="79" t="str">
        <f t="shared" si="99"/>
        <v>H532014Q2</v>
      </c>
      <c r="B1565" s="79" t="str">
        <f t="shared" si="100"/>
        <v>2014Q2</v>
      </c>
      <c r="C1565" s="112" t="s">
        <v>92</v>
      </c>
      <c r="D1565" s="112" t="s">
        <v>126</v>
      </c>
      <c r="E1565" s="112" t="s">
        <v>480</v>
      </c>
      <c r="F1565" s="113">
        <v>372.2</v>
      </c>
      <c r="G1565" s="114">
        <v>15320</v>
      </c>
      <c r="H1565" s="112" t="s">
        <v>106</v>
      </c>
      <c r="I1565" s="82">
        <f t="shared" si="98"/>
        <v>24.295039164490859</v>
      </c>
    </row>
    <row r="1566" spans="1:9" x14ac:dyDescent="0.25">
      <c r="A1566" s="79" t="str">
        <f t="shared" si="99"/>
        <v>H532014Q3</v>
      </c>
      <c r="B1566" s="79" t="str">
        <f t="shared" si="100"/>
        <v>2014Q3</v>
      </c>
      <c r="C1566" s="112" t="s">
        <v>92</v>
      </c>
      <c r="D1566" s="112" t="s">
        <v>126</v>
      </c>
      <c r="E1566" s="112" t="s">
        <v>481</v>
      </c>
      <c r="F1566" s="113">
        <v>372</v>
      </c>
      <c r="G1566" s="114">
        <v>15130</v>
      </c>
      <c r="H1566" s="112" t="s">
        <v>106</v>
      </c>
      <c r="I1566" s="82">
        <f t="shared" si="98"/>
        <v>24.586913417052216</v>
      </c>
    </row>
    <row r="1567" spans="1:9" x14ac:dyDescent="0.25">
      <c r="A1567" s="79" t="str">
        <f t="shared" si="99"/>
        <v>H532014Q4</v>
      </c>
      <c r="B1567" s="79" t="str">
        <f t="shared" si="100"/>
        <v>2014Q4</v>
      </c>
      <c r="C1567" s="112" t="s">
        <v>92</v>
      </c>
      <c r="D1567" s="112" t="s">
        <v>126</v>
      </c>
      <c r="E1567" s="112" t="s">
        <v>464</v>
      </c>
      <c r="F1567" s="113">
        <v>424</v>
      </c>
      <c r="G1567" s="114">
        <v>15139</v>
      </c>
      <c r="H1567" s="112" t="s">
        <v>106</v>
      </c>
      <c r="I1567" s="82">
        <f t="shared" si="98"/>
        <v>28.007133892595281</v>
      </c>
    </row>
    <row r="1568" spans="1:9" x14ac:dyDescent="0.25">
      <c r="A1568" s="79" t="str">
        <f t="shared" si="99"/>
        <v>H532015Q1</v>
      </c>
      <c r="B1568" s="79" t="str">
        <f t="shared" si="100"/>
        <v>2015Q1</v>
      </c>
      <c r="C1568" s="112" t="s">
        <v>92</v>
      </c>
      <c r="D1568" s="112" t="s">
        <v>127</v>
      </c>
      <c r="E1568" s="112" t="s">
        <v>479</v>
      </c>
      <c r="F1568" s="113">
        <v>416</v>
      </c>
      <c r="G1568" s="114">
        <v>15665</v>
      </c>
      <c r="H1568" s="112" t="s">
        <v>106</v>
      </c>
      <c r="I1568" s="82">
        <f t="shared" si="98"/>
        <v>26.556016597510371</v>
      </c>
    </row>
    <row r="1569" spans="1:9" x14ac:dyDescent="0.25">
      <c r="A1569" s="79" t="str">
        <f t="shared" si="99"/>
        <v>H532015Q2</v>
      </c>
      <c r="B1569" s="79" t="str">
        <f t="shared" si="100"/>
        <v>2015Q2</v>
      </c>
      <c r="C1569" s="112" t="s">
        <v>92</v>
      </c>
      <c r="D1569" s="112" t="s">
        <v>127</v>
      </c>
      <c r="E1569" s="112" t="s">
        <v>480</v>
      </c>
      <c r="F1569" s="113">
        <v>428</v>
      </c>
      <c r="G1569" s="114">
        <v>15865</v>
      </c>
      <c r="H1569" s="112" t="s">
        <v>106</v>
      </c>
      <c r="I1569" s="82">
        <f t="shared" si="98"/>
        <v>26.977623699968486</v>
      </c>
    </row>
    <row r="1570" spans="1:9" x14ac:dyDescent="0.25">
      <c r="A1570" s="79" t="str">
        <f t="shared" si="99"/>
        <v>H532015Q3</v>
      </c>
      <c r="B1570" s="79" t="str">
        <f t="shared" si="100"/>
        <v>2015Q3</v>
      </c>
      <c r="C1570" s="112" t="s">
        <v>92</v>
      </c>
      <c r="D1570" s="112" t="s">
        <v>127</v>
      </c>
      <c r="E1570" s="112" t="s">
        <v>481</v>
      </c>
      <c r="F1570" s="113">
        <v>312</v>
      </c>
      <c r="G1570" s="114">
        <v>14467</v>
      </c>
      <c r="H1570" s="112" t="s">
        <v>106</v>
      </c>
      <c r="I1570" s="82">
        <f t="shared" si="98"/>
        <v>21.566323356604684</v>
      </c>
    </row>
    <row r="1571" spans="1:9" x14ac:dyDescent="0.25">
      <c r="A1571" s="79" t="str">
        <f t="shared" si="99"/>
        <v>H532015Q4</v>
      </c>
      <c r="B1571" s="79" t="str">
        <f t="shared" si="100"/>
        <v>2015Q4</v>
      </c>
      <c r="C1571" s="112" t="s">
        <v>92</v>
      </c>
      <c r="D1571" s="112" t="s">
        <v>127</v>
      </c>
      <c r="E1571" s="112" t="s">
        <v>464</v>
      </c>
      <c r="F1571" s="113">
        <v>458</v>
      </c>
      <c r="G1571" s="114">
        <v>15157</v>
      </c>
      <c r="H1571" s="112" t="s">
        <v>106</v>
      </c>
      <c r="I1571" s="82">
        <f t="shared" si="98"/>
        <v>30.217061423764598</v>
      </c>
    </row>
    <row r="1572" spans="1:9" x14ac:dyDescent="0.25">
      <c r="A1572" s="79" t="str">
        <f t="shared" si="99"/>
        <v>H532016Q1</v>
      </c>
      <c r="B1572" s="79" t="str">
        <f t="shared" si="100"/>
        <v>2016Q1</v>
      </c>
      <c r="C1572" s="112" t="s">
        <v>92</v>
      </c>
      <c r="D1572" s="112" t="s">
        <v>428</v>
      </c>
      <c r="E1572" s="112" t="s">
        <v>479</v>
      </c>
      <c r="F1572" s="113">
        <v>398</v>
      </c>
      <c r="G1572" s="114">
        <v>15556</v>
      </c>
      <c r="H1572" s="112" t="s">
        <v>106</v>
      </c>
      <c r="I1572" s="82">
        <f t="shared" si="98"/>
        <v>25.584983286191822</v>
      </c>
    </row>
    <row r="1573" spans="1:9" x14ac:dyDescent="0.25">
      <c r="A1573" s="79" t="str">
        <f t="shared" si="99"/>
        <v>H532016Q2</v>
      </c>
      <c r="B1573" s="79" t="str">
        <f t="shared" si="100"/>
        <v>2016Q2</v>
      </c>
      <c r="C1573" s="112" t="s">
        <v>92</v>
      </c>
      <c r="D1573" s="112" t="s">
        <v>428</v>
      </c>
      <c r="E1573" s="112" t="s">
        <v>480</v>
      </c>
      <c r="F1573" s="113">
        <v>400.82799999999997</v>
      </c>
      <c r="G1573" s="114">
        <v>15182</v>
      </c>
      <c r="H1573" s="112" t="s">
        <v>106</v>
      </c>
      <c r="I1573" s="82">
        <f t="shared" si="98"/>
        <v>26.401528125411669</v>
      </c>
    </row>
    <row r="1574" spans="1:9" x14ac:dyDescent="0.25">
      <c r="A1574" s="79" t="str">
        <f t="shared" si="99"/>
        <v>H532016Q3</v>
      </c>
      <c r="B1574" s="79" t="str">
        <f t="shared" si="100"/>
        <v>2016Q3</v>
      </c>
      <c r="C1574" s="112" t="s">
        <v>92</v>
      </c>
      <c r="D1574" s="112" t="s">
        <v>428</v>
      </c>
      <c r="E1574" s="112" t="s">
        <v>481</v>
      </c>
      <c r="F1574" s="113">
        <v>560</v>
      </c>
      <c r="G1574" s="114">
        <v>14893</v>
      </c>
      <c r="H1574" s="112" t="s">
        <v>106</v>
      </c>
      <c r="I1574" s="82">
        <f t="shared" si="98"/>
        <v>37.601557778822261</v>
      </c>
    </row>
    <row r="1575" spans="1:9" x14ac:dyDescent="0.25">
      <c r="A1575" s="79" t="str">
        <f t="shared" si="99"/>
        <v>H532016Q4</v>
      </c>
      <c r="B1575" s="79" t="str">
        <f t="shared" si="100"/>
        <v>2016Q4</v>
      </c>
      <c r="C1575" s="112" t="s">
        <v>92</v>
      </c>
      <c r="D1575" s="112" t="s">
        <v>428</v>
      </c>
      <c r="E1575" s="112" t="s">
        <v>464</v>
      </c>
      <c r="F1575" s="113">
        <v>495</v>
      </c>
      <c r="G1575" s="114">
        <v>16772</v>
      </c>
      <c r="H1575" s="112" t="s">
        <v>106</v>
      </c>
      <c r="I1575" s="82">
        <f t="shared" si="98"/>
        <v>29.513474839017409</v>
      </c>
    </row>
    <row r="1576" spans="1:9" x14ac:dyDescent="0.25">
      <c r="A1576" s="79" t="str">
        <f t="shared" si="99"/>
        <v>H532017Q1</v>
      </c>
      <c r="B1576" s="79" t="str">
        <f t="shared" si="100"/>
        <v>2017Q1</v>
      </c>
      <c r="C1576" s="112" t="s">
        <v>92</v>
      </c>
      <c r="D1576" s="112" t="s">
        <v>447</v>
      </c>
      <c r="E1576" s="112" t="s">
        <v>479</v>
      </c>
      <c r="F1576" s="113">
        <v>540.62</v>
      </c>
      <c r="G1576" s="114">
        <v>16564</v>
      </c>
      <c r="H1576" s="112" t="s">
        <v>106</v>
      </c>
      <c r="I1576" s="82">
        <f t="shared" si="98"/>
        <v>32.638251630041054</v>
      </c>
    </row>
    <row r="1577" spans="1:9" x14ac:dyDescent="0.25">
      <c r="A1577" s="79" t="str">
        <f t="shared" si="99"/>
        <v>H532017Q2</v>
      </c>
      <c r="B1577" s="79" t="str">
        <f t="shared" si="100"/>
        <v>2017Q2</v>
      </c>
      <c r="C1577" s="112" t="s">
        <v>92</v>
      </c>
      <c r="D1577" s="112" t="s">
        <v>447</v>
      </c>
      <c r="E1577" s="112" t="s">
        <v>480</v>
      </c>
      <c r="F1577" s="113">
        <v>503</v>
      </c>
      <c r="G1577" s="114">
        <v>16855</v>
      </c>
      <c r="H1577" s="112" t="s">
        <v>106</v>
      </c>
      <c r="I1577" s="82">
        <f t="shared" si="98"/>
        <v>29.842776624147138</v>
      </c>
    </row>
    <row r="1578" spans="1:9" x14ac:dyDescent="0.25">
      <c r="A1578" s="79" t="str">
        <f t="shared" si="99"/>
        <v>H532017Q3</v>
      </c>
      <c r="B1578" s="79" t="str">
        <f t="shared" si="100"/>
        <v>2017Q3</v>
      </c>
      <c r="C1578" s="112" t="s">
        <v>92</v>
      </c>
      <c r="D1578" s="112" t="s">
        <v>447</v>
      </c>
      <c r="E1578" s="112" t="s">
        <v>481</v>
      </c>
      <c r="F1578" s="113">
        <v>507</v>
      </c>
      <c r="G1578" s="114">
        <v>16505</v>
      </c>
      <c r="H1578" s="112" t="s">
        <v>106</v>
      </c>
      <c r="I1578" s="82">
        <f t="shared" si="98"/>
        <v>30.717964253256589</v>
      </c>
    </row>
    <row r="1579" spans="1:9" x14ac:dyDescent="0.25">
      <c r="A1579" s="79" t="str">
        <f t="shared" si="99"/>
        <v>H532017Q4</v>
      </c>
      <c r="B1579" s="79" t="str">
        <f t="shared" si="100"/>
        <v>2017Q4</v>
      </c>
      <c r="C1579" s="112" t="s">
        <v>92</v>
      </c>
      <c r="D1579" s="112" t="s">
        <v>447</v>
      </c>
      <c r="E1579" s="112" t="s">
        <v>464</v>
      </c>
      <c r="F1579" s="113">
        <v>510</v>
      </c>
      <c r="G1579" s="114">
        <v>17265</v>
      </c>
      <c r="H1579" s="112" t="s">
        <v>106</v>
      </c>
      <c r="I1579" s="82">
        <f t="shared" si="98"/>
        <v>29.539530842745439</v>
      </c>
    </row>
    <row r="1580" spans="1:9" x14ac:dyDescent="0.25">
      <c r="A1580" s="79" t="str">
        <f t="shared" si="99"/>
        <v>H532018Q1</v>
      </c>
      <c r="B1580" s="79" t="str">
        <f t="shared" si="100"/>
        <v>2018Q1</v>
      </c>
      <c r="C1580" s="112" t="s">
        <v>92</v>
      </c>
      <c r="D1580" s="112" t="s">
        <v>456</v>
      </c>
      <c r="E1580" s="112" t="s">
        <v>479</v>
      </c>
      <c r="F1580" s="113">
        <v>708</v>
      </c>
      <c r="G1580" s="114">
        <v>16983</v>
      </c>
      <c r="H1580" s="112" t="s">
        <v>106</v>
      </c>
      <c r="I1580" s="82">
        <f t="shared" si="98"/>
        <v>41.688747571100514</v>
      </c>
    </row>
    <row r="1581" spans="1:9" x14ac:dyDescent="0.25">
      <c r="A1581" s="79" t="str">
        <f t="shared" si="99"/>
        <v>H532018Q2</v>
      </c>
      <c r="B1581" s="79" t="str">
        <f t="shared" si="100"/>
        <v>2018Q2</v>
      </c>
      <c r="C1581" s="112" t="s">
        <v>92</v>
      </c>
      <c r="D1581" s="112" t="s">
        <v>456</v>
      </c>
      <c r="E1581" s="112" t="s">
        <v>480</v>
      </c>
      <c r="F1581" s="113">
        <v>554</v>
      </c>
      <c r="G1581" s="114">
        <v>16278</v>
      </c>
      <c r="H1581" s="112" t="s">
        <v>106</v>
      </c>
      <c r="I1581" s="82">
        <f t="shared" si="98"/>
        <v>34.033665069418852</v>
      </c>
    </row>
    <row r="1582" spans="1:9" x14ac:dyDescent="0.25">
      <c r="A1582" s="79" t="str">
        <f t="shared" si="99"/>
        <v>H532018Q3</v>
      </c>
      <c r="B1582" s="79" t="str">
        <f t="shared" si="100"/>
        <v>2018Q3</v>
      </c>
      <c r="C1582" s="112" t="s">
        <v>92</v>
      </c>
      <c r="D1582" s="112" t="s">
        <v>456</v>
      </c>
      <c r="E1582" s="112" t="s">
        <v>481</v>
      </c>
      <c r="F1582" s="113">
        <v>544</v>
      </c>
      <c r="G1582" s="114">
        <v>16118</v>
      </c>
      <c r="H1582" s="112" t="s">
        <v>106</v>
      </c>
      <c r="I1582" s="82">
        <f t="shared" si="98"/>
        <v>33.751085742647973</v>
      </c>
    </row>
    <row r="1583" spans="1:9" x14ac:dyDescent="0.25">
      <c r="A1583" s="79" t="str">
        <f t="shared" si="99"/>
        <v>H532018Q4</v>
      </c>
      <c r="B1583" s="79" t="str">
        <f t="shared" si="100"/>
        <v>2018Q4</v>
      </c>
      <c r="C1583" s="112" t="s">
        <v>92</v>
      </c>
      <c r="D1583" s="112" t="s">
        <v>456</v>
      </c>
      <c r="E1583" s="112" t="s">
        <v>464</v>
      </c>
      <c r="F1583" s="113">
        <v>576</v>
      </c>
      <c r="G1583" s="114">
        <v>16852</v>
      </c>
      <c r="H1583" s="112" t="s">
        <v>106</v>
      </c>
      <c r="I1583" s="82">
        <f t="shared" si="98"/>
        <v>34.179919297412773</v>
      </c>
    </row>
    <row r="1584" spans="1:9" x14ac:dyDescent="0.25">
      <c r="A1584" s="79" t="str">
        <f t="shared" si="99"/>
        <v>H532019Q1</v>
      </c>
      <c r="B1584" s="79" t="str">
        <f t="shared" si="100"/>
        <v>2019Q1</v>
      </c>
      <c r="C1584" s="112" t="s">
        <v>92</v>
      </c>
      <c r="D1584" s="112" t="s">
        <v>478</v>
      </c>
      <c r="E1584" s="112" t="s">
        <v>479</v>
      </c>
      <c r="F1584" s="113">
        <v>573</v>
      </c>
      <c r="G1584" s="114">
        <v>17090</v>
      </c>
      <c r="H1584" s="112" t="s">
        <v>106</v>
      </c>
      <c r="I1584" s="82">
        <f t="shared" si="98"/>
        <v>33.528379169104738</v>
      </c>
    </row>
    <row r="1585" spans="1:9" x14ac:dyDescent="0.25">
      <c r="A1585" s="79" t="str">
        <f t="shared" si="99"/>
        <v>H532019Q2</v>
      </c>
      <c r="B1585" s="79" t="str">
        <f t="shared" si="100"/>
        <v>2019Q2</v>
      </c>
      <c r="C1585" s="112" t="s">
        <v>92</v>
      </c>
      <c r="D1585" s="112" t="s">
        <v>478</v>
      </c>
      <c r="E1585" s="112" t="s">
        <v>480</v>
      </c>
      <c r="F1585" s="113">
        <v>567</v>
      </c>
      <c r="G1585" s="114">
        <v>16409</v>
      </c>
      <c r="H1585" s="112" t="s">
        <v>106</v>
      </c>
      <c r="I1585" s="82">
        <f t="shared" si="98"/>
        <v>34.55420805655433</v>
      </c>
    </row>
    <row r="1586" spans="1:9" x14ac:dyDescent="0.25">
      <c r="A1586" s="79" t="str">
        <f t="shared" si="99"/>
        <v>H552008Q1</v>
      </c>
      <c r="B1586" s="79" t="str">
        <f t="shared" si="100"/>
        <v>2008Q1</v>
      </c>
      <c r="C1586" s="112" t="s">
        <v>94</v>
      </c>
      <c r="D1586" s="112" t="s">
        <v>187</v>
      </c>
      <c r="E1586" s="112" t="s">
        <v>479</v>
      </c>
      <c r="F1586" s="113">
        <v>24</v>
      </c>
      <c r="G1586" s="114">
        <v>5195</v>
      </c>
      <c r="H1586" s="112" t="s">
        <v>120</v>
      </c>
      <c r="I1586" s="82">
        <f t="shared" si="98"/>
        <v>4.6198267564966313</v>
      </c>
    </row>
    <row r="1587" spans="1:9" x14ac:dyDescent="0.25">
      <c r="A1587" s="79" t="str">
        <f t="shared" si="99"/>
        <v>H552008Q2</v>
      </c>
      <c r="B1587" s="79" t="str">
        <f t="shared" si="100"/>
        <v>2008Q2</v>
      </c>
      <c r="C1587" s="112" t="s">
        <v>94</v>
      </c>
      <c r="D1587" s="112" t="s">
        <v>187</v>
      </c>
      <c r="E1587" s="112" t="s">
        <v>480</v>
      </c>
      <c r="F1587" s="113">
        <v>47.4</v>
      </c>
      <c r="G1587" s="114">
        <v>5616</v>
      </c>
      <c r="H1587" s="112" t="s">
        <v>120</v>
      </c>
      <c r="I1587" s="82">
        <f t="shared" si="98"/>
        <v>8.4401709401709404</v>
      </c>
    </row>
    <row r="1588" spans="1:9" x14ac:dyDescent="0.25">
      <c r="A1588" s="79" t="str">
        <f t="shared" si="99"/>
        <v>H552008Q3</v>
      </c>
      <c r="B1588" s="79" t="str">
        <f t="shared" si="100"/>
        <v>2008Q3</v>
      </c>
      <c r="C1588" s="112" t="s">
        <v>94</v>
      </c>
      <c r="D1588" s="112" t="s">
        <v>187</v>
      </c>
      <c r="E1588" s="112" t="s">
        <v>481</v>
      </c>
      <c r="F1588" s="113">
        <v>42</v>
      </c>
      <c r="G1588" s="114">
        <v>4813</v>
      </c>
      <c r="H1588" s="112" t="s">
        <v>120</v>
      </c>
      <c r="I1588" s="82">
        <f t="shared" si="98"/>
        <v>8.7263660918346133</v>
      </c>
    </row>
    <row r="1589" spans="1:9" x14ac:dyDescent="0.25">
      <c r="A1589" s="79" t="str">
        <f t="shared" si="99"/>
        <v>H552008Q4</v>
      </c>
      <c r="B1589" s="79" t="str">
        <f t="shared" si="100"/>
        <v>2008Q4</v>
      </c>
      <c r="C1589" s="112" t="s">
        <v>94</v>
      </c>
      <c r="D1589" s="112" t="s">
        <v>187</v>
      </c>
      <c r="E1589" s="112" t="s">
        <v>464</v>
      </c>
      <c r="F1589" s="113">
        <v>55</v>
      </c>
      <c r="G1589" s="114">
        <v>4536</v>
      </c>
      <c r="H1589" s="112" t="s">
        <v>120</v>
      </c>
      <c r="I1589" s="82">
        <f t="shared" si="98"/>
        <v>12.125220458553791</v>
      </c>
    </row>
    <row r="1590" spans="1:9" x14ac:dyDescent="0.25">
      <c r="A1590" s="79" t="str">
        <f t="shared" si="99"/>
        <v>H552009Q1</v>
      </c>
      <c r="B1590" s="79" t="str">
        <f t="shared" si="100"/>
        <v>2009Q1</v>
      </c>
      <c r="C1590" s="112" t="s">
        <v>94</v>
      </c>
      <c r="D1590" s="112" t="s">
        <v>119</v>
      </c>
      <c r="E1590" s="112" t="s">
        <v>479</v>
      </c>
      <c r="F1590" s="113">
        <v>51.2</v>
      </c>
      <c r="G1590" s="114">
        <v>4207</v>
      </c>
      <c r="H1590" s="112" t="s">
        <v>106</v>
      </c>
      <c r="I1590" s="82">
        <f t="shared" si="98"/>
        <v>12.170192536249109</v>
      </c>
    </row>
    <row r="1591" spans="1:9" x14ac:dyDescent="0.25">
      <c r="A1591" s="79" t="str">
        <f t="shared" si="99"/>
        <v>H552009Q3</v>
      </c>
      <c r="B1591" s="79" t="str">
        <f t="shared" si="100"/>
        <v>2009Q3</v>
      </c>
      <c r="C1591" s="112" t="s">
        <v>94</v>
      </c>
      <c r="D1591" s="112" t="s">
        <v>119</v>
      </c>
      <c r="E1591" s="112" t="s">
        <v>481</v>
      </c>
      <c r="F1591" s="113">
        <v>59.6</v>
      </c>
      <c r="G1591" s="114">
        <v>5056</v>
      </c>
      <c r="H1591" s="112" t="s">
        <v>120</v>
      </c>
      <c r="I1591" s="82">
        <f t="shared" si="98"/>
        <v>11.787974683544304</v>
      </c>
    </row>
    <row r="1592" spans="1:9" x14ac:dyDescent="0.25">
      <c r="A1592" s="79" t="str">
        <f t="shared" si="99"/>
        <v>H552009Q4</v>
      </c>
      <c r="B1592" s="79" t="str">
        <f t="shared" si="100"/>
        <v>2009Q4</v>
      </c>
      <c r="C1592" s="112" t="s">
        <v>94</v>
      </c>
      <c r="D1592" s="112" t="s">
        <v>119</v>
      </c>
      <c r="E1592" s="112" t="s">
        <v>464</v>
      </c>
      <c r="F1592" s="113">
        <v>62.8</v>
      </c>
      <c r="G1592" s="114">
        <v>4863</v>
      </c>
      <c r="H1592" s="112" t="s">
        <v>120</v>
      </c>
      <c r="I1592" s="82">
        <f t="shared" si="98"/>
        <v>12.913839193913223</v>
      </c>
    </row>
    <row r="1593" spans="1:9" x14ac:dyDescent="0.25">
      <c r="A1593" s="79" t="str">
        <f t="shared" si="99"/>
        <v>H552010Q1</v>
      </c>
      <c r="B1593" s="79" t="str">
        <f t="shared" si="100"/>
        <v>2010Q1</v>
      </c>
      <c r="C1593" s="112" t="s">
        <v>94</v>
      </c>
      <c r="D1593" s="112" t="s">
        <v>121</v>
      </c>
      <c r="E1593" s="112" t="s">
        <v>479</v>
      </c>
      <c r="F1593" s="113">
        <v>52.8</v>
      </c>
      <c r="G1593" s="114">
        <v>4569</v>
      </c>
      <c r="H1593" s="112" t="s">
        <v>106</v>
      </c>
      <c r="I1593" s="82">
        <f t="shared" si="98"/>
        <v>11.556139198949442</v>
      </c>
    </row>
    <row r="1594" spans="1:9" x14ac:dyDescent="0.25">
      <c r="A1594" s="79" t="str">
        <f t="shared" si="99"/>
        <v>H552010Q3</v>
      </c>
      <c r="B1594" s="79" t="str">
        <f t="shared" si="100"/>
        <v>2010Q3</v>
      </c>
      <c r="C1594" s="112" t="s">
        <v>94</v>
      </c>
      <c r="D1594" s="112" t="s">
        <v>121</v>
      </c>
      <c r="E1594" s="112" t="s">
        <v>481</v>
      </c>
      <c r="F1594" s="113">
        <v>53</v>
      </c>
      <c r="G1594" s="114">
        <v>4890</v>
      </c>
      <c r="H1594" s="112" t="s">
        <v>106</v>
      </c>
      <c r="I1594" s="82">
        <f t="shared" si="98"/>
        <v>10.838445807770961</v>
      </c>
    </row>
    <row r="1595" spans="1:9" x14ac:dyDescent="0.25">
      <c r="A1595" s="79" t="str">
        <f t="shared" si="99"/>
        <v>H552010Q4</v>
      </c>
      <c r="B1595" s="79" t="str">
        <f t="shared" si="100"/>
        <v>2010Q4</v>
      </c>
      <c r="C1595" s="112" t="s">
        <v>94</v>
      </c>
      <c r="D1595" s="112" t="s">
        <v>121</v>
      </c>
      <c r="E1595" s="112" t="s">
        <v>464</v>
      </c>
      <c r="F1595" s="113">
        <v>60.8</v>
      </c>
      <c r="G1595" s="114">
        <v>4401</v>
      </c>
      <c r="H1595" s="112" t="s">
        <v>106</v>
      </c>
      <c r="I1595" s="82">
        <f t="shared" si="98"/>
        <v>13.81504203590093</v>
      </c>
    </row>
    <row r="1596" spans="1:9" x14ac:dyDescent="0.25">
      <c r="A1596" s="79" t="str">
        <f t="shared" ref="A1596:A1629" si="101">C1596&amp;D1596&amp;"Q"&amp;E1596</f>
        <v>H552011Q1</v>
      </c>
      <c r="B1596" s="79" t="str">
        <f t="shared" ref="B1596:B1629" si="102">D1596&amp;"Q"&amp;E1596</f>
        <v>2011Q1</v>
      </c>
      <c r="C1596" s="112" t="s">
        <v>94</v>
      </c>
      <c r="D1596" s="112" t="s">
        <v>123</v>
      </c>
      <c r="E1596" s="112" t="s">
        <v>479</v>
      </c>
      <c r="F1596" s="113">
        <v>109.2</v>
      </c>
      <c r="G1596" s="114">
        <v>3802</v>
      </c>
      <c r="H1596" s="112" t="s">
        <v>106</v>
      </c>
      <c r="I1596" s="82">
        <f t="shared" si="98"/>
        <v>28.721725407680168</v>
      </c>
    </row>
    <row r="1597" spans="1:9" x14ac:dyDescent="0.25">
      <c r="A1597" s="79" t="str">
        <f t="shared" si="101"/>
        <v>H552011Q2</v>
      </c>
      <c r="B1597" s="79" t="str">
        <f t="shared" si="102"/>
        <v>2011Q2</v>
      </c>
      <c r="C1597" s="112" t="s">
        <v>94</v>
      </c>
      <c r="D1597" s="112" t="s">
        <v>123</v>
      </c>
      <c r="E1597" s="112" t="s">
        <v>480</v>
      </c>
      <c r="F1597" s="113">
        <v>88.4</v>
      </c>
      <c r="G1597" s="114">
        <v>3886</v>
      </c>
      <c r="H1597" s="112" t="s">
        <v>106</v>
      </c>
      <c r="I1597" s="82">
        <f t="shared" si="98"/>
        <v>22.748327328872879</v>
      </c>
    </row>
    <row r="1598" spans="1:9" x14ac:dyDescent="0.25">
      <c r="A1598" s="79" t="str">
        <f t="shared" si="101"/>
        <v>H552011Q3</v>
      </c>
      <c r="B1598" s="79" t="str">
        <f t="shared" si="102"/>
        <v>2011Q3</v>
      </c>
      <c r="C1598" s="112" t="s">
        <v>94</v>
      </c>
      <c r="D1598" s="112" t="s">
        <v>123</v>
      </c>
      <c r="E1598" s="112" t="s">
        <v>481</v>
      </c>
      <c r="F1598" s="113">
        <v>54</v>
      </c>
      <c r="G1598" s="114">
        <v>4073</v>
      </c>
      <c r="H1598" s="112" t="s">
        <v>106</v>
      </c>
      <c r="I1598" s="82">
        <f t="shared" si="98"/>
        <v>13.258040756199362</v>
      </c>
    </row>
    <row r="1599" spans="1:9" x14ac:dyDescent="0.25">
      <c r="A1599" s="79" t="str">
        <f t="shared" si="101"/>
        <v>H552011Q4</v>
      </c>
      <c r="B1599" s="79" t="str">
        <f t="shared" si="102"/>
        <v>2011Q4</v>
      </c>
      <c r="C1599" s="112" t="s">
        <v>94</v>
      </c>
      <c r="D1599" s="112" t="s">
        <v>123</v>
      </c>
      <c r="E1599" s="112" t="s">
        <v>464</v>
      </c>
      <c r="F1599" s="113">
        <v>48</v>
      </c>
      <c r="G1599" s="114">
        <v>2795</v>
      </c>
      <c r="H1599" s="112" t="s">
        <v>146</v>
      </c>
      <c r="I1599" s="82">
        <f t="shared" si="98"/>
        <v>17.173524150268335</v>
      </c>
    </row>
    <row r="1600" spans="1:9" x14ac:dyDescent="0.25">
      <c r="A1600" s="79" t="str">
        <f t="shared" si="101"/>
        <v>H562008Q1</v>
      </c>
      <c r="B1600" s="79" t="str">
        <f t="shared" si="102"/>
        <v>2008Q1</v>
      </c>
      <c r="C1600" s="112" t="s">
        <v>95</v>
      </c>
      <c r="D1600" s="112" t="s">
        <v>187</v>
      </c>
      <c r="E1600" s="112" t="s">
        <v>479</v>
      </c>
      <c r="F1600" s="113">
        <v>289</v>
      </c>
      <c r="G1600" s="114">
        <v>13538</v>
      </c>
      <c r="H1600" s="112" t="s">
        <v>120</v>
      </c>
      <c r="I1600" s="82">
        <f t="shared" si="98"/>
        <v>21.347318658590634</v>
      </c>
    </row>
    <row r="1601" spans="1:9" x14ac:dyDescent="0.25">
      <c r="A1601" s="79" t="str">
        <f t="shared" si="101"/>
        <v>H562008Q2</v>
      </c>
      <c r="B1601" s="79" t="str">
        <f t="shared" si="102"/>
        <v>2008Q2</v>
      </c>
      <c r="C1601" s="112" t="s">
        <v>95</v>
      </c>
      <c r="D1601" s="112" t="s">
        <v>187</v>
      </c>
      <c r="E1601" s="112" t="s">
        <v>480</v>
      </c>
      <c r="F1601" s="113">
        <v>425</v>
      </c>
      <c r="G1601" s="114">
        <v>12322</v>
      </c>
      <c r="H1601" s="112" t="s">
        <v>120</v>
      </c>
      <c r="I1601" s="82">
        <f t="shared" si="98"/>
        <v>34.491154033436132</v>
      </c>
    </row>
    <row r="1602" spans="1:9" x14ac:dyDescent="0.25">
      <c r="A1602" s="79" t="str">
        <f t="shared" si="101"/>
        <v>H562008Q3</v>
      </c>
      <c r="B1602" s="79" t="str">
        <f t="shared" si="102"/>
        <v>2008Q3</v>
      </c>
      <c r="C1602" s="112" t="s">
        <v>95</v>
      </c>
      <c r="D1602" s="112" t="s">
        <v>187</v>
      </c>
      <c r="E1602" s="112" t="s">
        <v>481</v>
      </c>
      <c r="F1602" s="113">
        <v>473</v>
      </c>
      <c r="G1602" s="114">
        <v>12268</v>
      </c>
      <c r="H1602" s="112" t="s">
        <v>120</v>
      </c>
      <c r="I1602" s="82">
        <f t="shared" si="98"/>
        <v>38.555591783501789</v>
      </c>
    </row>
    <row r="1603" spans="1:9" x14ac:dyDescent="0.25">
      <c r="A1603" s="79" t="str">
        <f t="shared" si="101"/>
        <v>H562008Q4</v>
      </c>
      <c r="B1603" s="79" t="str">
        <f t="shared" si="102"/>
        <v>2008Q4</v>
      </c>
      <c r="C1603" s="112" t="s">
        <v>95</v>
      </c>
      <c r="D1603" s="112" t="s">
        <v>187</v>
      </c>
      <c r="E1603" s="112" t="s">
        <v>464</v>
      </c>
      <c r="F1603" s="113">
        <v>516</v>
      </c>
      <c r="G1603" s="114">
        <v>13389</v>
      </c>
      <c r="H1603" s="112" t="s">
        <v>120</v>
      </c>
      <c r="I1603" s="82">
        <f t="shared" ref="I1603:I1666" si="103">F1603/G1603*1000</f>
        <v>38.539099260587051</v>
      </c>
    </row>
    <row r="1604" spans="1:9" x14ac:dyDescent="0.25">
      <c r="A1604" s="79" t="str">
        <f t="shared" si="101"/>
        <v>H562009Q1</v>
      </c>
      <c r="B1604" s="79" t="str">
        <f t="shared" si="102"/>
        <v>2009Q1</v>
      </c>
      <c r="C1604" s="112" t="s">
        <v>95</v>
      </c>
      <c r="D1604" s="112" t="s">
        <v>119</v>
      </c>
      <c r="E1604" s="112" t="s">
        <v>479</v>
      </c>
      <c r="F1604" s="113">
        <v>150.9</v>
      </c>
      <c r="G1604" s="114">
        <v>14268</v>
      </c>
      <c r="H1604" s="112" t="s">
        <v>106</v>
      </c>
      <c r="I1604" s="82">
        <f t="shared" si="103"/>
        <v>10.576114381833474</v>
      </c>
    </row>
    <row r="1605" spans="1:9" x14ac:dyDescent="0.25">
      <c r="A1605" s="79" t="str">
        <f t="shared" si="101"/>
        <v>H562009Q2</v>
      </c>
      <c r="B1605" s="79" t="str">
        <f t="shared" si="102"/>
        <v>2009Q2</v>
      </c>
      <c r="C1605" s="112" t="s">
        <v>95</v>
      </c>
      <c r="D1605" s="112" t="s">
        <v>119</v>
      </c>
      <c r="E1605" s="112" t="s">
        <v>480</v>
      </c>
      <c r="F1605" s="113">
        <v>294.10000000000002</v>
      </c>
      <c r="G1605" s="114">
        <v>12607</v>
      </c>
      <c r="H1605" s="112" t="s">
        <v>106</v>
      </c>
      <c r="I1605" s="82">
        <f t="shared" si="103"/>
        <v>23.32830966923138</v>
      </c>
    </row>
    <row r="1606" spans="1:9" x14ac:dyDescent="0.25">
      <c r="A1606" s="79" t="str">
        <f t="shared" si="101"/>
        <v>H562009Q3</v>
      </c>
      <c r="B1606" s="79" t="str">
        <f t="shared" si="102"/>
        <v>2009Q3</v>
      </c>
      <c r="C1606" s="112" t="s">
        <v>95</v>
      </c>
      <c r="D1606" s="112" t="s">
        <v>119</v>
      </c>
      <c r="E1606" s="112" t="s">
        <v>481</v>
      </c>
      <c r="F1606" s="113">
        <v>292.5</v>
      </c>
      <c r="G1606" s="114">
        <v>12091</v>
      </c>
      <c r="H1606" s="112" t="s">
        <v>120</v>
      </c>
      <c r="I1606" s="82">
        <f t="shared" si="103"/>
        <v>24.191547431974197</v>
      </c>
    </row>
    <row r="1607" spans="1:9" x14ac:dyDescent="0.25">
      <c r="A1607" s="79" t="str">
        <f t="shared" si="101"/>
        <v>H562009Q4</v>
      </c>
      <c r="B1607" s="79" t="str">
        <f t="shared" si="102"/>
        <v>2009Q4</v>
      </c>
      <c r="C1607" s="112" t="s">
        <v>95</v>
      </c>
      <c r="D1607" s="112" t="s">
        <v>119</v>
      </c>
      <c r="E1607" s="112" t="s">
        <v>464</v>
      </c>
      <c r="F1607" s="113">
        <v>419.4</v>
      </c>
      <c r="G1607" s="114">
        <v>12300</v>
      </c>
      <c r="H1607" s="112" t="s">
        <v>120</v>
      </c>
      <c r="I1607" s="82">
        <f t="shared" si="103"/>
        <v>34.097560975609753</v>
      </c>
    </row>
    <row r="1608" spans="1:9" x14ac:dyDescent="0.25">
      <c r="A1608" s="79" t="str">
        <f t="shared" si="101"/>
        <v>H562010Q1</v>
      </c>
      <c r="B1608" s="79" t="str">
        <f t="shared" si="102"/>
        <v>2010Q1</v>
      </c>
      <c r="C1608" s="112" t="s">
        <v>95</v>
      </c>
      <c r="D1608" s="112" t="s">
        <v>121</v>
      </c>
      <c r="E1608" s="112" t="s">
        <v>479</v>
      </c>
      <c r="F1608" s="113">
        <v>245.5</v>
      </c>
      <c r="G1608" s="114">
        <v>12196</v>
      </c>
      <c r="H1608" s="112" t="s">
        <v>106</v>
      </c>
      <c r="I1608" s="82">
        <f t="shared" si="103"/>
        <v>20.129550672351591</v>
      </c>
    </row>
    <row r="1609" spans="1:9" x14ac:dyDescent="0.25">
      <c r="A1609" s="79" t="str">
        <f t="shared" si="101"/>
        <v>H562010Q2</v>
      </c>
      <c r="B1609" s="79" t="str">
        <f t="shared" si="102"/>
        <v>2010Q2</v>
      </c>
      <c r="C1609" s="112" t="s">
        <v>95</v>
      </c>
      <c r="D1609" s="112" t="s">
        <v>121</v>
      </c>
      <c r="E1609" s="112" t="s">
        <v>480</v>
      </c>
      <c r="F1609" s="113">
        <v>211.1</v>
      </c>
      <c r="G1609" s="114">
        <v>12160</v>
      </c>
      <c r="H1609" s="112" t="s">
        <v>106</v>
      </c>
      <c r="I1609" s="82">
        <f t="shared" si="103"/>
        <v>17.360197368421051</v>
      </c>
    </row>
    <row r="1610" spans="1:9" x14ac:dyDescent="0.25">
      <c r="A1610" s="79" t="str">
        <f t="shared" si="101"/>
        <v>H562010Q3</v>
      </c>
      <c r="B1610" s="79" t="str">
        <f t="shared" si="102"/>
        <v>2010Q3</v>
      </c>
      <c r="C1610" s="112" t="s">
        <v>95</v>
      </c>
      <c r="D1610" s="112" t="s">
        <v>121</v>
      </c>
      <c r="E1610" s="112" t="s">
        <v>481</v>
      </c>
      <c r="F1610" s="113">
        <v>213.2</v>
      </c>
      <c r="G1610" s="114">
        <v>11128</v>
      </c>
      <c r="H1610" s="112" t="s">
        <v>106</v>
      </c>
      <c r="I1610" s="82">
        <f t="shared" si="103"/>
        <v>19.158878504672895</v>
      </c>
    </row>
    <row r="1611" spans="1:9" x14ac:dyDescent="0.25">
      <c r="A1611" s="79" t="str">
        <f t="shared" si="101"/>
        <v>H562010Q4</v>
      </c>
      <c r="B1611" s="79" t="str">
        <f t="shared" si="102"/>
        <v>2010Q4</v>
      </c>
      <c r="C1611" s="112" t="s">
        <v>95</v>
      </c>
      <c r="D1611" s="112" t="s">
        <v>121</v>
      </c>
      <c r="E1611" s="112" t="s">
        <v>464</v>
      </c>
      <c r="F1611" s="113">
        <v>170</v>
      </c>
      <c r="G1611" s="114">
        <v>12099</v>
      </c>
      <c r="H1611" s="112" t="s">
        <v>106</v>
      </c>
      <c r="I1611" s="82">
        <f t="shared" si="103"/>
        <v>14.050747995702125</v>
      </c>
    </row>
    <row r="1612" spans="1:9" x14ac:dyDescent="0.25">
      <c r="A1612" s="79" t="str">
        <f t="shared" si="101"/>
        <v>H562011Q1</v>
      </c>
      <c r="B1612" s="79" t="str">
        <f t="shared" si="102"/>
        <v>2011Q1</v>
      </c>
      <c r="C1612" s="112" t="s">
        <v>95</v>
      </c>
      <c r="D1612" s="112" t="s">
        <v>123</v>
      </c>
      <c r="E1612" s="112" t="s">
        <v>479</v>
      </c>
      <c r="F1612" s="113">
        <v>200.3</v>
      </c>
      <c r="G1612" s="114">
        <v>11769</v>
      </c>
      <c r="H1612" s="112" t="s">
        <v>106</v>
      </c>
      <c r="I1612" s="82">
        <f t="shared" si="103"/>
        <v>17.01928795989464</v>
      </c>
    </row>
    <row r="1613" spans="1:9" x14ac:dyDescent="0.25">
      <c r="A1613" s="79" t="str">
        <f t="shared" si="101"/>
        <v>H562011Q2</v>
      </c>
      <c r="B1613" s="79" t="str">
        <f t="shared" si="102"/>
        <v>2011Q2</v>
      </c>
      <c r="C1613" s="112" t="s">
        <v>95</v>
      </c>
      <c r="D1613" s="112" t="s">
        <v>123</v>
      </c>
      <c r="E1613" s="112" t="s">
        <v>480</v>
      </c>
      <c r="F1613" s="113">
        <v>177.3</v>
      </c>
      <c r="G1613" s="114">
        <v>10226</v>
      </c>
      <c r="H1613" s="112" t="s">
        <v>106</v>
      </c>
      <c r="I1613" s="82">
        <f t="shared" si="103"/>
        <v>17.338157637394875</v>
      </c>
    </row>
    <row r="1614" spans="1:9" x14ac:dyDescent="0.25">
      <c r="A1614" s="79" t="str">
        <f t="shared" si="101"/>
        <v>H562011Q3</v>
      </c>
      <c r="B1614" s="79" t="str">
        <f t="shared" si="102"/>
        <v>2011Q3</v>
      </c>
      <c r="C1614" s="112" t="s">
        <v>95</v>
      </c>
      <c r="D1614" s="112" t="s">
        <v>123</v>
      </c>
      <c r="E1614" s="112" t="s">
        <v>481</v>
      </c>
      <c r="F1614" s="113">
        <v>162.9</v>
      </c>
      <c r="G1614" s="114">
        <v>11041</v>
      </c>
      <c r="H1614" s="112" t="s">
        <v>106</v>
      </c>
      <c r="I1614" s="82">
        <f t="shared" si="103"/>
        <v>14.754098360655739</v>
      </c>
    </row>
    <row r="1615" spans="1:9" x14ac:dyDescent="0.25">
      <c r="A1615" s="79" t="str">
        <f t="shared" si="101"/>
        <v>H562011Q4</v>
      </c>
      <c r="B1615" s="79" t="str">
        <f t="shared" si="102"/>
        <v>2011Q4</v>
      </c>
      <c r="C1615" s="112" t="s">
        <v>95</v>
      </c>
      <c r="D1615" s="112" t="s">
        <v>123</v>
      </c>
      <c r="E1615" s="112" t="s">
        <v>464</v>
      </c>
      <c r="F1615" s="113">
        <v>287.8</v>
      </c>
      <c r="G1615" s="114">
        <v>9773</v>
      </c>
      <c r="H1615" s="112" t="s">
        <v>106</v>
      </c>
      <c r="I1615" s="82">
        <f t="shared" si="103"/>
        <v>29.448480507520724</v>
      </c>
    </row>
    <row r="1616" spans="1:9" x14ac:dyDescent="0.25">
      <c r="A1616" s="79" t="str">
        <f t="shared" si="101"/>
        <v>H562012Q1</v>
      </c>
      <c r="B1616" s="79" t="str">
        <f t="shared" si="102"/>
        <v>2012Q1</v>
      </c>
      <c r="C1616" s="112" t="s">
        <v>95</v>
      </c>
      <c r="D1616" s="112" t="s">
        <v>124</v>
      </c>
      <c r="E1616" s="112" t="s">
        <v>479</v>
      </c>
      <c r="F1616" s="113">
        <v>167</v>
      </c>
      <c r="G1616" s="114">
        <v>10425</v>
      </c>
      <c r="H1616" s="112" t="s">
        <v>106</v>
      </c>
      <c r="I1616" s="82">
        <f t="shared" si="103"/>
        <v>16.019184652278177</v>
      </c>
    </row>
    <row r="1617" spans="1:9" x14ac:dyDescent="0.25">
      <c r="A1617" s="79" t="str">
        <f t="shared" si="101"/>
        <v>H562012Q2</v>
      </c>
      <c r="B1617" s="79" t="str">
        <f t="shared" si="102"/>
        <v>2012Q2</v>
      </c>
      <c r="C1617" s="112" t="s">
        <v>95</v>
      </c>
      <c r="D1617" s="112" t="s">
        <v>124</v>
      </c>
      <c r="E1617" s="112" t="s">
        <v>480</v>
      </c>
      <c r="F1617" s="113">
        <v>204.1</v>
      </c>
      <c r="G1617" s="114">
        <v>9737</v>
      </c>
      <c r="H1617" s="112" t="s">
        <v>106</v>
      </c>
      <c r="I1617" s="82">
        <f t="shared" si="103"/>
        <v>20.961281708945258</v>
      </c>
    </row>
    <row r="1618" spans="1:9" x14ac:dyDescent="0.25">
      <c r="A1618" s="79" t="str">
        <f t="shared" si="101"/>
        <v>H562012Q3</v>
      </c>
      <c r="B1618" s="79" t="str">
        <f t="shared" si="102"/>
        <v>2012Q3</v>
      </c>
      <c r="C1618" s="112" t="s">
        <v>95</v>
      </c>
      <c r="D1618" s="112" t="s">
        <v>124</v>
      </c>
      <c r="E1618" s="112" t="s">
        <v>481</v>
      </c>
      <c r="F1618" s="113">
        <v>150</v>
      </c>
      <c r="G1618" s="114">
        <v>8344</v>
      </c>
      <c r="H1618" s="112" t="s">
        <v>106</v>
      </c>
      <c r="I1618" s="82">
        <f t="shared" si="103"/>
        <v>17.97698945349952</v>
      </c>
    </row>
    <row r="1619" spans="1:9" x14ac:dyDescent="0.25">
      <c r="A1619" s="79" t="str">
        <f t="shared" si="101"/>
        <v>H562012Q4</v>
      </c>
      <c r="B1619" s="79" t="str">
        <f t="shared" si="102"/>
        <v>2012Q4</v>
      </c>
      <c r="C1619" s="112" t="s">
        <v>95</v>
      </c>
      <c r="D1619" s="112" t="s">
        <v>124</v>
      </c>
      <c r="E1619" s="112" t="s">
        <v>464</v>
      </c>
      <c r="F1619" s="113">
        <v>163</v>
      </c>
      <c r="G1619" s="114">
        <v>7536</v>
      </c>
      <c r="H1619" s="112" t="s">
        <v>106</v>
      </c>
      <c r="I1619" s="82">
        <f t="shared" si="103"/>
        <v>21.629511677282377</v>
      </c>
    </row>
    <row r="1620" spans="1:9" x14ac:dyDescent="0.25">
      <c r="A1620" s="79" t="str">
        <f t="shared" si="101"/>
        <v>H562013Q1</v>
      </c>
      <c r="B1620" s="79" t="str">
        <f t="shared" si="102"/>
        <v>2013Q1</v>
      </c>
      <c r="C1620" s="112" t="s">
        <v>95</v>
      </c>
      <c r="D1620" s="112" t="s">
        <v>125</v>
      </c>
      <c r="E1620" s="112" t="s">
        <v>479</v>
      </c>
      <c r="F1620" s="113">
        <v>159.6</v>
      </c>
      <c r="G1620" s="114">
        <v>8115</v>
      </c>
      <c r="H1620" s="112" t="s">
        <v>106</v>
      </c>
      <c r="I1620" s="82">
        <f t="shared" si="103"/>
        <v>19.66728280961183</v>
      </c>
    </row>
    <row r="1621" spans="1:9" x14ac:dyDescent="0.25">
      <c r="A1621" s="79" t="str">
        <f t="shared" si="101"/>
        <v>H562013Q2</v>
      </c>
      <c r="B1621" s="79" t="str">
        <f t="shared" si="102"/>
        <v>2013Q2</v>
      </c>
      <c r="C1621" s="112" t="s">
        <v>95</v>
      </c>
      <c r="D1621" s="112" t="s">
        <v>125</v>
      </c>
      <c r="E1621" s="112" t="s">
        <v>480</v>
      </c>
      <c r="F1621" s="113">
        <v>184</v>
      </c>
      <c r="G1621" s="114">
        <v>7944</v>
      </c>
      <c r="H1621" s="112" t="s">
        <v>106</v>
      </c>
      <c r="I1621" s="82">
        <f t="shared" si="103"/>
        <v>23.162134944612284</v>
      </c>
    </row>
    <row r="1622" spans="1:9" x14ac:dyDescent="0.25">
      <c r="A1622" s="79" t="str">
        <f t="shared" si="101"/>
        <v>H562013Q3</v>
      </c>
      <c r="B1622" s="79" t="str">
        <f t="shared" si="102"/>
        <v>2013Q3</v>
      </c>
      <c r="C1622" s="112" t="s">
        <v>95</v>
      </c>
      <c r="D1622" s="112" t="s">
        <v>125</v>
      </c>
      <c r="E1622" s="112" t="s">
        <v>481</v>
      </c>
      <c r="F1622" s="113">
        <v>176.68</v>
      </c>
      <c r="G1622" s="114">
        <v>7362</v>
      </c>
      <c r="H1622" s="112" t="s">
        <v>106</v>
      </c>
      <c r="I1622" s="82">
        <f t="shared" si="103"/>
        <v>23.998913338766641</v>
      </c>
    </row>
    <row r="1623" spans="1:9" x14ac:dyDescent="0.25">
      <c r="A1623" s="79" t="str">
        <f t="shared" si="101"/>
        <v>H562013Q4</v>
      </c>
      <c r="B1623" s="79" t="str">
        <f t="shared" si="102"/>
        <v>2013Q4</v>
      </c>
      <c r="C1623" s="112" t="s">
        <v>95</v>
      </c>
      <c r="D1623" s="112" t="s">
        <v>125</v>
      </c>
      <c r="E1623" s="112" t="s">
        <v>464</v>
      </c>
      <c r="F1623" s="113">
        <v>187.6</v>
      </c>
      <c r="G1623" s="114">
        <v>7033</v>
      </c>
      <c r="H1623" s="112" t="s">
        <v>106</v>
      </c>
      <c r="I1623" s="82">
        <f t="shared" si="103"/>
        <v>26.674249964453292</v>
      </c>
    </row>
    <row r="1624" spans="1:9" x14ac:dyDescent="0.25">
      <c r="A1624" s="79" t="str">
        <f t="shared" si="101"/>
        <v>H562014Q1</v>
      </c>
      <c r="B1624" s="79" t="str">
        <f t="shared" si="102"/>
        <v>2014Q1</v>
      </c>
      <c r="C1624" s="112" t="s">
        <v>95</v>
      </c>
      <c r="D1624" s="112" t="s">
        <v>126</v>
      </c>
      <c r="E1624" s="112" t="s">
        <v>479</v>
      </c>
      <c r="F1624" s="113">
        <v>218.8</v>
      </c>
      <c r="G1624" s="114">
        <v>7457</v>
      </c>
      <c r="H1624" s="112" t="s">
        <v>106</v>
      </c>
      <c r="I1624" s="82">
        <f t="shared" si="103"/>
        <v>29.341558267399758</v>
      </c>
    </row>
    <row r="1625" spans="1:9" x14ac:dyDescent="0.25">
      <c r="A1625" s="79" t="str">
        <f t="shared" si="101"/>
        <v>H562014Q2</v>
      </c>
      <c r="B1625" s="79" t="str">
        <f t="shared" si="102"/>
        <v>2014Q2</v>
      </c>
      <c r="C1625" s="112" t="s">
        <v>95</v>
      </c>
      <c r="D1625" s="112" t="s">
        <v>126</v>
      </c>
      <c r="E1625" s="112" t="s">
        <v>480</v>
      </c>
      <c r="F1625" s="113">
        <v>199.2</v>
      </c>
      <c r="G1625" s="114">
        <v>7494</v>
      </c>
      <c r="H1625" s="112" t="s">
        <v>106</v>
      </c>
      <c r="I1625" s="82">
        <f t="shared" si="103"/>
        <v>26.581265012009606</v>
      </c>
    </row>
    <row r="1626" spans="1:9" x14ac:dyDescent="0.25">
      <c r="A1626" s="79" t="str">
        <f t="shared" si="101"/>
        <v>H562014Q3</v>
      </c>
      <c r="B1626" s="79" t="str">
        <f t="shared" si="102"/>
        <v>2014Q3</v>
      </c>
      <c r="C1626" s="112" t="s">
        <v>95</v>
      </c>
      <c r="D1626" s="112" t="s">
        <v>126</v>
      </c>
      <c r="E1626" s="112" t="s">
        <v>481</v>
      </c>
      <c r="F1626" s="113">
        <v>222.88</v>
      </c>
      <c r="G1626" s="114">
        <v>7808</v>
      </c>
      <c r="H1626" s="112" t="s">
        <v>106</v>
      </c>
      <c r="I1626" s="82">
        <f t="shared" si="103"/>
        <v>28.545081967213115</v>
      </c>
    </row>
    <row r="1627" spans="1:9" x14ac:dyDescent="0.25">
      <c r="A1627" s="79" t="str">
        <f t="shared" si="101"/>
        <v>H562014Q4</v>
      </c>
      <c r="B1627" s="79" t="str">
        <f t="shared" si="102"/>
        <v>2014Q4</v>
      </c>
      <c r="C1627" s="112" t="s">
        <v>95</v>
      </c>
      <c r="D1627" s="112" t="s">
        <v>126</v>
      </c>
      <c r="E1627" s="112" t="s">
        <v>464</v>
      </c>
      <c r="F1627" s="113">
        <v>210.7</v>
      </c>
      <c r="G1627" s="114">
        <v>7567</v>
      </c>
      <c r="H1627" s="112" t="s">
        <v>106</v>
      </c>
      <c r="I1627" s="82">
        <f t="shared" si="103"/>
        <v>27.844588344125807</v>
      </c>
    </row>
    <row r="1628" spans="1:9" x14ac:dyDescent="0.25">
      <c r="A1628" s="79" t="str">
        <f t="shared" si="101"/>
        <v>H562015Q1</v>
      </c>
      <c r="B1628" s="79" t="str">
        <f t="shared" si="102"/>
        <v>2015Q1</v>
      </c>
      <c r="C1628" s="112" t="s">
        <v>95</v>
      </c>
      <c r="D1628" s="112" t="s">
        <v>127</v>
      </c>
      <c r="E1628" s="112" t="s">
        <v>479</v>
      </c>
      <c r="F1628" s="113">
        <v>225.24</v>
      </c>
      <c r="G1628" s="114">
        <v>8200</v>
      </c>
      <c r="H1628" s="112" t="s">
        <v>106</v>
      </c>
      <c r="I1628" s="82">
        <f t="shared" si="103"/>
        <v>27.46829268292683</v>
      </c>
    </row>
    <row r="1629" spans="1:9" x14ac:dyDescent="0.25">
      <c r="A1629" s="79" t="str">
        <f t="shared" si="101"/>
        <v>H562015Q2</v>
      </c>
      <c r="B1629" s="79" t="str">
        <f t="shared" si="102"/>
        <v>2015Q2</v>
      </c>
      <c r="C1629" s="112" t="s">
        <v>95</v>
      </c>
      <c r="D1629" s="112" t="s">
        <v>127</v>
      </c>
      <c r="E1629" s="112" t="s">
        <v>480</v>
      </c>
      <c r="F1629" s="113">
        <v>276.77999999999997</v>
      </c>
      <c r="G1629" s="114">
        <v>8313</v>
      </c>
      <c r="H1629" s="112" t="s">
        <v>106</v>
      </c>
      <c r="I1629" s="82">
        <f t="shared" si="103"/>
        <v>33.294839408155894</v>
      </c>
    </row>
    <row r="1630" spans="1:9" x14ac:dyDescent="0.25">
      <c r="A1630" s="79" t="str">
        <f t="shared" ref="A1630:A1651" si="104">C1630&amp;D1630&amp;"Q"&amp;E1630</f>
        <v>H562015Q3</v>
      </c>
      <c r="B1630" s="79" t="str">
        <f t="shared" ref="B1630:B1651" si="105">D1630&amp;"Q"&amp;E1630</f>
        <v>2015Q3</v>
      </c>
      <c r="C1630" s="112" t="s">
        <v>95</v>
      </c>
      <c r="D1630" s="112" t="s">
        <v>127</v>
      </c>
      <c r="E1630" s="112" t="s">
        <v>481</v>
      </c>
      <c r="F1630" s="113">
        <v>191.8</v>
      </c>
      <c r="G1630" s="114">
        <v>8053</v>
      </c>
      <c r="H1630" s="112" t="s">
        <v>106</v>
      </c>
      <c r="I1630" s="82">
        <f t="shared" si="103"/>
        <v>23.81721097727555</v>
      </c>
    </row>
    <row r="1631" spans="1:9" x14ac:dyDescent="0.25">
      <c r="A1631" s="79" t="str">
        <f t="shared" si="104"/>
        <v>H562015Q4</v>
      </c>
      <c r="B1631" s="79" t="str">
        <f t="shared" si="105"/>
        <v>2015Q4</v>
      </c>
      <c r="C1631" s="112" t="s">
        <v>95</v>
      </c>
      <c r="D1631" s="112" t="s">
        <v>127</v>
      </c>
      <c r="E1631" s="112" t="s">
        <v>464</v>
      </c>
      <c r="F1631" s="113">
        <v>278.60000000000002</v>
      </c>
      <c r="G1631" s="114">
        <v>8059</v>
      </c>
      <c r="H1631" s="112" t="s">
        <v>106</v>
      </c>
      <c r="I1631" s="82">
        <f t="shared" si="103"/>
        <v>34.570045911403405</v>
      </c>
    </row>
    <row r="1632" spans="1:9" x14ac:dyDescent="0.25">
      <c r="A1632" s="79" t="str">
        <f t="shared" si="104"/>
        <v>H562016Q1</v>
      </c>
      <c r="B1632" s="79" t="str">
        <f t="shared" si="105"/>
        <v>2016Q1</v>
      </c>
      <c r="C1632" s="112" t="s">
        <v>95</v>
      </c>
      <c r="D1632" s="112" t="s">
        <v>428</v>
      </c>
      <c r="E1632" s="112" t="s">
        <v>479</v>
      </c>
      <c r="F1632" s="113">
        <v>221.14</v>
      </c>
      <c r="G1632" s="114">
        <v>8570</v>
      </c>
      <c r="H1632" s="112" t="s">
        <v>106</v>
      </c>
      <c r="I1632" s="82">
        <f t="shared" si="103"/>
        <v>25.803967327887982</v>
      </c>
    </row>
    <row r="1633" spans="1:9" x14ac:dyDescent="0.25">
      <c r="A1633" s="79" t="str">
        <f t="shared" si="104"/>
        <v>H562016Q2</v>
      </c>
      <c r="B1633" s="79" t="str">
        <f t="shared" si="105"/>
        <v>2016Q2</v>
      </c>
      <c r="C1633" s="112" t="s">
        <v>95</v>
      </c>
      <c r="D1633" s="112" t="s">
        <v>428</v>
      </c>
      <c r="E1633" s="112" t="s">
        <v>480</v>
      </c>
      <c r="F1633" s="113">
        <v>229.8</v>
      </c>
      <c r="G1633" s="114">
        <v>8983</v>
      </c>
      <c r="H1633" s="112" t="s">
        <v>106</v>
      </c>
      <c r="I1633" s="82">
        <f t="shared" si="103"/>
        <v>25.581654235778693</v>
      </c>
    </row>
    <row r="1634" spans="1:9" x14ac:dyDescent="0.25">
      <c r="A1634" s="79" t="str">
        <f t="shared" si="104"/>
        <v>H562016Q3</v>
      </c>
      <c r="B1634" s="79" t="str">
        <f t="shared" si="105"/>
        <v>2016Q3</v>
      </c>
      <c r="C1634" s="112" t="s">
        <v>95</v>
      </c>
      <c r="D1634" s="112" t="s">
        <v>428</v>
      </c>
      <c r="E1634" s="112" t="s">
        <v>481</v>
      </c>
      <c r="F1634" s="113">
        <v>242.84</v>
      </c>
      <c r="G1634" s="114">
        <v>8154</v>
      </c>
      <c r="H1634" s="112" t="s">
        <v>106</v>
      </c>
      <c r="I1634" s="82">
        <f t="shared" si="103"/>
        <v>29.781702232033357</v>
      </c>
    </row>
    <row r="1635" spans="1:9" x14ac:dyDescent="0.25">
      <c r="A1635" s="79" t="str">
        <f t="shared" si="104"/>
        <v>H562016Q4</v>
      </c>
      <c r="B1635" s="79" t="str">
        <f t="shared" si="105"/>
        <v>2016Q4</v>
      </c>
      <c r="C1635" s="112" t="s">
        <v>95</v>
      </c>
      <c r="D1635" s="112" t="s">
        <v>428</v>
      </c>
      <c r="E1635" s="112" t="s">
        <v>464</v>
      </c>
      <c r="F1635" s="113">
        <v>247.34</v>
      </c>
      <c r="G1635" s="114">
        <v>8099</v>
      </c>
      <c r="H1635" s="112" t="s">
        <v>106</v>
      </c>
      <c r="I1635" s="82">
        <f t="shared" si="103"/>
        <v>30.539572786763799</v>
      </c>
    </row>
    <row r="1636" spans="1:9" x14ac:dyDescent="0.25">
      <c r="A1636" s="79" t="str">
        <f t="shared" si="104"/>
        <v>H562017Q1</v>
      </c>
      <c r="B1636" s="79" t="str">
        <f t="shared" si="105"/>
        <v>2017Q1</v>
      </c>
      <c r="C1636" s="112" t="s">
        <v>95</v>
      </c>
      <c r="D1636" s="112" t="s">
        <v>447</v>
      </c>
      <c r="E1636" s="112" t="s">
        <v>479</v>
      </c>
      <c r="F1636" s="113">
        <v>223.68</v>
      </c>
      <c r="G1636" s="114">
        <v>6548</v>
      </c>
      <c r="H1636" s="112" t="s">
        <v>106</v>
      </c>
      <c r="I1636" s="82">
        <f t="shared" si="103"/>
        <v>34.160048869883937</v>
      </c>
    </row>
    <row r="1637" spans="1:9" x14ac:dyDescent="0.25">
      <c r="A1637" s="79" t="str">
        <f t="shared" si="104"/>
        <v>H562017Q2</v>
      </c>
      <c r="B1637" s="79" t="str">
        <f t="shared" si="105"/>
        <v>2017Q2</v>
      </c>
      <c r="C1637" s="112" t="s">
        <v>95</v>
      </c>
      <c r="D1637" s="112" t="s">
        <v>447</v>
      </c>
      <c r="E1637" s="112" t="s">
        <v>480</v>
      </c>
      <c r="F1637" s="113">
        <v>203.54</v>
      </c>
      <c r="G1637" s="114">
        <v>5870</v>
      </c>
      <c r="H1637" s="112" t="s">
        <v>106</v>
      </c>
      <c r="I1637" s="82">
        <f t="shared" si="103"/>
        <v>34.674616695059626</v>
      </c>
    </row>
    <row r="1638" spans="1:9" x14ac:dyDescent="0.25">
      <c r="A1638" s="79" t="str">
        <f t="shared" si="104"/>
        <v>H562017Q3</v>
      </c>
      <c r="B1638" s="79" t="str">
        <f t="shared" si="105"/>
        <v>2017Q3</v>
      </c>
      <c r="C1638" s="112" t="s">
        <v>95</v>
      </c>
      <c r="D1638" s="112" t="s">
        <v>447</v>
      </c>
      <c r="E1638" s="112" t="s">
        <v>481</v>
      </c>
      <c r="F1638" s="113">
        <v>152.80000000000001</v>
      </c>
      <c r="G1638" s="114">
        <v>5841</v>
      </c>
      <c r="H1638" s="112" t="s">
        <v>106</v>
      </c>
      <c r="I1638" s="82">
        <f t="shared" si="103"/>
        <v>26.15990412600582</v>
      </c>
    </row>
    <row r="1639" spans="1:9" x14ac:dyDescent="0.25">
      <c r="A1639" s="79" t="str">
        <f t="shared" si="104"/>
        <v>H562017Q4</v>
      </c>
      <c r="B1639" s="79" t="str">
        <f t="shared" si="105"/>
        <v>2017Q4</v>
      </c>
      <c r="C1639" s="112" t="s">
        <v>95</v>
      </c>
      <c r="D1639" s="112" t="s">
        <v>447</v>
      </c>
      <c r="E1639" s="112" t="s">
        <v>464</v>
      </c>
      <c r="F1639" s="113">
        <v>186.3</v>
      </c>
      <c r="G1639" s="114">
        <v>6206</v>
      </c>
      <c r="H1639" s="112" t="s">
        <v>106</v>
      </c>
      <c r="I1639" s="82">
        <f t="shared" si="103"/>
        <v>30.01933612632936</v>
      </c>
    </row>
    <row r="1640" spans="1:9" x14ac:dyDescent="0.25">
      <c r="A1640" s="79" t="str">
        <f t="shared" si="104"/>
        <v>H562018Q1</v>
      </c>
      <c r="B1640" s="79" t="str">
        <f t="shared" si="105"/>
        <v>2018Q1</v>
      </c>
      <c r="C1640" s="112" t="s">
        <v>95</v>
      </c>
      <c r="D1640" s="112" t="s">
        <v>456</v>
      </c>
      <c r="E1640" s="112" t="s">
        <v>479</v>
      </c>
      <c r="F1640" s="113">
        <v>216.4</v>
      </c>
      <c r="G1640" s="114">
        <v>6442</v>
      </c>
      <c r="H1640" s="112" t="s">
        <v>106</v>
      </c>
      <c r="I1640" s="82">
        <f t="shared" si="103"/>
        <v>33.592052157714996</v>
      </c>
    </row>
    <row r="1641" spans="1:9" x14ac:dyDescent="0.25">
      <c r="A1641" s="79" t="str">
        <f t="shared" si="104"/>
        <v>H562018Q2</v>
      </c>
      <c r="B1641" s="79" t="str">
        <f t="shared" si="105"/>
        <v>2018Q2</v>
      </c>
      <c r="C1641" s="112" t="s">
        <v>95</v>
      </c>
      <c r="D1641" s="112" t="s">
        <v>456</v>
      </c>
      <c r="E1641" s="112" t="s">
        <v>480</v>
      </c>
      <c r="F1641" s="113">
        <v>261.02</v>
      </c>
      <c r="G1641" s="114">
        <v>6537</v>
      </c>
      <c r="H1641" s="112" t="s">
        <v>106</v>
      </c>
      <c r="I1641" s="82">
        <f t="shared" si="103"/>
        <v>39.929631329355971</v>
      </c>
    </row>
    <row r="1642" spans="1:9" x14ac:dyDescent="0.25">
      <c r="A1642" s="79" t="str">
        <f t="shared" si="104"/>
        <v>H562018Q3</v>
      </c>
      <c r="B1642" s="79" t="str">
        <f t="shared" si="105"/>
        <v>2018Q3</v>
      </c>
      <c r="C1642" s="112" t="s">
        <v>95</v>
      </c>
      <c r="D1642" s="112" t="s">
        <v>456</v>
      </c>
      <c r="E1642" s="112" t="s">
        <v>481</v>
      </c>
      <c r="F1642" s="113">
        <v>266.16000000000003</v>
      </c>
      <c r="G1642" s="114">
        <v>5813</v>
      </c>
      <c r="H1642" s="112" t="s">
        <v>106</v>
      </c>
      <c r="I1642" s="82">
        <f t="shared" si="103"/>
        <v>45.787029072767936</v>
      </c>
    </row>
    <row r="1643" spans="1:9" x14ac:dyDescent="0.25">
      <c r="A1643" s="79" t="str">
        <f t="shared" si="104"/>
        <v>H562018Q4</v>
      </c>
      <c r="B1643" s="79" t="str">
        <f t="shared" si="105"/>
        <v>2018Q4</v>
      </c>
      <c r="C1643" s="112" t="s">
        <v>95</v>
      </c>
      <c r="D1643" s="112" t="s">
        <v>456</v>
      </c>
      <c r="E1643" s="112" t="s">
        <v>464</v>
      </c>
      <c r="F1643" s="113">
        <v>279.88</v>
      </c>
      <c r="G1643" s="114">
        <v>5824</v>
      </c>
      <c r="H1643" s="112" t="s">
        <v>106</v>
      </c>
      <c r="I1643" s="82">
        <f t="shared" si="103"/>
        <v>48.056318681318686</v>
      </c>
    </row>
    <row r="1644" spans="1:9" x14ac:dyDescent="0.25">
      <c r="A1644" s="79" t="str">
        <f t="shared" si="104"/>
        <v>H562019Q1</v>
      </c>
      <c r="B1644" s="79" t="str">
        <f t="shared" si="105"/>
        <v>2019Q1</v>
      </c>
      <c r="C1644" s="112" t="s">
        <v>95</v>
      </c>
      <c r="D1644" s="112" t="s">
        <v>478</v>
      </c>
      <c r="E1644" s="112" t="s">
        <v>479</v>
      </c>
      <c r="F1644" s="113">
        <v>238.04</v>
      </c>
      <c r="G1644" s="114">
        <v>5822</v>
      </c>
      <c r="H1644" s="112" t="s">
        <v>106</v>
      </c>
      <c r="I1644" s="82">
        <f t="shared" si="103"/>
        <v>40.886293369975952</v>
      </c>
    </row>
    <row r="1645" spans="1:9" x14ac:dyDescent="0.25">
      <c r="A1645" s="79" t="str">
        <f t="shared" si="104"/>
        <v>H562019Q2</v>
      </c>
      <c r="B1645" s="79" t="str">
        <f t="shared" si="105"/>
        <v>2019Q2</v>
      </c>
      <c r="C1645" s="112" t="s">
        <v>95</v>
      </c>
      <c r="D1645" s="112" t="s">
        <v>478</v>
      </c>
      <c r="E1645" s="112" t="s">
        <v>480</v>
      </c>
      <c r="F1645" s="113">
        <v>183.572</v>
      </c>
      <c r="G1645" s="114">
        <v>5755</v>
      </c>
      <c r="H1645" s="112" t="s">
        <v>106</v>
      </c>
      <c r="I1645" s="82">
        <f t="shared" si="103"/>
        <v>31.89782797567333</v>
      </c>
    </row>
    <row r="1646" spans="1:9" x14ac:dyDescent="0.25">
      <c r="A1646" s="79" t="str">
        <f t="shared" si="104"/>
        <v>H572008Q1</v>
      </c>
      <c r="B1646" s="79" t="str">
        <f t="shared" si="105"/>
        <v>2008Q1</v>
      </c>
      <c r="C1646" s="112" t="s">
        <v>96</v>
      </c>
      <c r="D1646" s="112" t="s">
        <v>187</v>
      </c>
      <c r="E1646" s="112" t="s">
        <v>479</v>
      </c>
      <c r="F1646" s="113">
        <v>251.2</v>
      </c>
      <c r="G1646" s="114">
        <v>20220</v>
      </c>
      <c r="H1646" s="112" t="s">
        <v>120</v>
      </c>
      <c r="I1646" s="82">
        <f t="shared" si="103"/>
        <v>12.423343224530166</v>
      </c>
    </row>
    <row r="1647" spans="1:9" x14ac:dyDescent="0.25">
      <c r="A1647" s="79" t="str">
        <f t="shared" si="104"/>
        <v>H572008Q2</v>
      </c>
      <c r="B1647" s="79" t="str">
        <f t="shared" si="105"/>
        <v>2008Q2</v>
      </c>
      <c r="C1647" s="112" t="s">
        <v>96</v>
      </c>
      <c r="D1647" s="112" t="s">
        <v>187</v>
      </c>
      <c r="E1647" s="112" t="s">
        <v>480</v>
      </c>
      <c r="F1647" s="113">
        <v>226.9</v>
      </c>
      <c r="G1647" s="114">
        <v>21185</v>
      </c>
      <c r="H1647" s="112" t="s">
        <v>120</v>
      </c>
      <c r="I1647" s="82">
        <f t="shared" si="103"/>
        <v>10.710408307764927</v>
      </c>
    </row>
    <row r="1648" spans="1:9" x14ac:dyDescent="0.25">
      <c r="A1648" s="79" t="str">
        <f t="shared" si="104"/>
        <v>H572008Q3</v>
      </c>
      <c r="B1648" s="79" t="str">
        <f t="shared" si="105"/>
        <v>2008Q3</v>
      </c>
      <c r="C1648" s="112" t="s">
        <v>96</v>
      </c>
      <c r="D1648" s="112" t="s">
        <v>187</v>
      </c>
      <c r="E1648" s="112" t="s">
        <v>481</v>
      </c>
      <c r="F1648" s="113">
        <v>204.2</v>
      </c>
      <c r="G1648" s="114">
        <v>19167</v>
      </c>
      <c r="H1648" s="112" t="s">
        <v>120</v>
      </c>
      <c r="I1648" s="82">
        <f t="shared" si="103"/>
        <v>10.653727761256325</v>
      </c>
    </row>
    <row r="1649" spans="1:9" x14ac:dyDescent="0.25">
      <c r="A1649" s="79" t="str">
        <f t="shared" si="104"/>
        <v>H572008Q4</v>
      </c>
      <c r="B1649" s="79" t="str">
        <f t="shared" si="105"/>
        <v>2008Q4</v>
      </c>
      <c r="C1649" s="112" t="s">
        <v>96</v>
      </c>
      <c r="D1649" s="112" t="s">
        <v>187</v>
      </c>
      <c r="E1649" s="112" t="s">
        <v>464</v>
      </c>
      <c r="F1649" s="113">
        <v>207.4</v>
      </c>
      <c r="G1649" s="114">
        <v>19539</v>
      </c>
      <c r="H1649" s="112" t="s">
        <v>120</v>
      </c>
      <c r="I1649" s="82">
        <f t="shared" si="103"/>
        <v>10.61466809969804</v>
      </c>
    </row>
    <row r="1650" spans="1:9" x14ac:dyDescent="0.25">
      <c r="A1650" s="79" t="str">
        <f t="shared" si="104"/>
        <v>H572009Q1</v>
      </c>
      <c r="B1650" s="79" t="str">
        <f t="shared" si="105"/>
        <v>2009Q1</v>
      </c>
      <c r="C1650" s="112" t="s">
        <v>96</v>
      </c>
      <c r="D1650" s="112" t="s">
        <v>119</v>
      </c>
      <c r="E1650" s="112" t="s">
        <v>479</v>
      </c>
      <c r="F1650" s="113">
        <v>234.4</v>
      </c>
      <c r="G1650" s="114">
        <v>19894</v>
      </c>
      <c r="H1650" s="112" t="s">
        <v>106</v>
      </c>
      <c r="I1650" s="82">
        <f t="shared" si="103"/>
        <v>11.782446968935357</v>
      </c>
    </row>
    <row r="1651" spans="1:9" x14ac:dyDescent="0.25">
      <c r="A1651" s="79" t="str">
        <f t="shared" si="104"/>
        <v>H572009Q2</v>
      </c>
      <c r="B1651" s="79" t="str">
        <f t="shared" si="105"/>
        <v>2009Q2</v>
      </c>
      <c r="C1651" s="112" t="s">
        <v>96</v>
      </c>
      <c r="D1651" s="112" t="s">
        <v>119</v>
      </c>
      <c r="E1651" s="112" t="s">
        <v>480</v>
      </c>
      <c r="F1651" s="113">
        <v>234</v>
      </c>
      <c r="G1651" s="114">
        <v>19103</v>
      </c>
      <c r="H1651" s="112" t="s">
        <v>106</v>
      </c>
      <c r="I1651" s="82">
        <f t="shared" si="103"/>
        <v>12.249384913364393</v>
      </c>
    </row>
    <row r="1652" spans="1:9" x14ac:dyDescent="0.25">
      <c r="A1652" s="79" t="str">
        <f t="shared" ref="A1652:A1681" si="106">C1652&amp;D1652&amp;"Q"&amp;E1652</f>
        <v>H572009Q3</v>
      </c>
      <c r="B1652" s="79" t="str">
        <f t="shared" ref="B1652:B1681" si="107">D1652&amp;"Q"&amp;E1652</f>
        <v>2009Q3</v>
      </c>
      <c r="C1652" s="112" t="s">
        <v>96</v>
      </c>
      <c r="D1652" s="112" t="s">
        <v>119</v>
      </c>
      <c r="E1652" s="112" t="s">
        <v>481</v>
      </c>
      <c r="F1652" s="113">
        <v>264.39999999999998</v>
      </c>
      <c r="G1652" s="114">
        <v>19046</v>
      </c>
      <c r="H1652" s="112" t="s">
        <v>120</v>
      </c>
      <c r="I1652" s="82">
        <f t="shared" si="103"/>
        <v>13.882179985298748</v>
      </c>
    </row>
    <row r="1653" spans="1:9" x14ac:dyDescent="0.25">
      <c r="A1653" s="79" t="str">
        <f t="shared" si="106"/>
        <v>H572009Q4</v>
      </c>
      <c r="B1653" s="79" t="str">
        <f t="shared" si="107"/>
        <v>2009Q4</v>
      </c>
      <c r="C1653" s="112" t="s">
        <v>96</v>
      </c>
      <c r="D1653" s="112" t="s">
        <v>119</v>
      </c>
      <c r="E1653" s="112" t="s">
        <v>464</v>
      </c>
      <c r="F1653" s="113">
        <v>336.7</v>
      </c>
      <c r="G1653" s="114">
        <v>17695</v>
      </c>
      <c r="H1653" s="112" t="s">
        <v>120</v>
      </c>
      <c r="I1653" s="82">
        <f t="shared" si="103"/>
        <v>19.027974003955919</v>
      </c>
    </row>
    <row r="1654" spans="1:9" x14ac:dyDescent="0.25">
      <c r="A1654" s="79" t="str">
        <f t="shared" si="106"/>
        <v>H572010Q1</v>
      </c>
      <c r="B1654" s="79" t="str">
        <f t="shared" si="107"/>
        <v>2010Q1</v>
      </c>
      <c r="C1654" s="112" t="s">
        <v>96</v>
      </c>
      <c r="D1654" s="112" t="s">
        <v>121</v>
      </c>
      <c r="E1654" s="112" t="s">
        <v>479</v>
      </c>
      <c r="F1654" s="113">
        <v>246.8</v>
      </c>
      <c r="G1654" s="114">
        <v>20567</v>
      </c>
      <c r="H1654" s="112" t="s">
        <v>106</v>
      </c>
      <c r="I1654" s="82">
        <f t="shared" si="103"/>
        <v>11.999805513686976</v>
      </c>
    </row>
    <row r="1655" spans="1:9" x14ac:dyDescent="0.25">
      <c r="A1655" s="79" t="str">
        <f t="shared" si="106"/>
        <v>H572010Q3</v>
      </c>
      <c r="B1655" s="79" t="str">
        <f t="shared" si="107"/>
        <v>2010Q3</v>
      </c>
      <c r="C1655" s="112" t="s">
        <v>96</v>
      </c>
      <c r="D1655" s="112" t="s">
        <v>121</v>
      </c>
      <c r="E1655" s="112" t="s">
        <v>481</v>
      </c>
      <c r="F1655" s="113">
        <v>281.89999999999998</v>
      </c>
      <c r="G1655" s="114">
        <v>17702</v>
      </c>
      <c r="H1655" s="112" t="s">
        <v>106</v>
      </c>
      <c r="I1655" s="82">
        <f t="shared" si="103"/>
        <v>15.924754265054794</v>
      </c>
    </row>
    <row r="1656" spans="1:9" x14ac:dyDescent="0.25">
      <c r="A1656" s="79" t="str">
        <f t="shared" si="106"/>
        <v>H572010Q4</v>
      </c>
      <c r="B1656" s="79" t="str">
        <f t="shared" si="107"/>
        <v>2010Q4</v>
      </c>
      <c r="C1656" s="112" t="s">
        <v>96</v>
      </c>
      <c r="D1656" s="112" t="s">
        <v>121</v>
      </c>
      <c r="E1656" s="112" t="s">
        <v>464</v>
      </c>
      <c r="F1656" s="113">
        <v>203.2</v>
      </c>
      <c r="G1656" s="114">
        <v>17807</v>
      </c>
      <c r="H1656" s="112" t="s">
        <v>106</v>
      </c>
      <c r="I1656" s="82">
        <f t="shared" si="103"/>
        <v>11.41124276969731</v>
      </c>
    </row>
    <row r="1657" spans="1:9" x14ac:dyDescent="0.25">
      <c r="A1657" s="79" t="str">
        <f t="shared" si="106"/>
        <v>H572012Q1</v>
      </c>
      <c r="B1657" s="79" t="str">
        <f t="shared" si="107"/>
        <v>2012Q1</v>
      </c>
      <c r="C1657" s="112" t="s">
        <v>96</v>
      </c>
      <c r="D1657" s="112" t="s">
        <v>124</v>
      </c>
      <c r="E1657" s="112" t="s">
        <v>479</v>
      </c>
      <c r="F1657" s="113">
        <v>191.8</v>
      </c>
      <c r="G1657" s="114">
        <v>17823</v>
      </c>
      <c r="H1657" s="112" t="s">
        <v>106</v>
      </c>
      <c r="I1657" s="82">
        <f t="shared" si="103"/>
        <v>10.761375750434832</v>
      </c>
    </row>
    <row r="1658" spans="1:9" x14ac:dyDescent="0.25">
      <c r="A1658" s="79" t="str">
        <f t="shared" si="106"/>
        <v>H572012Q2</v>
      </c>
      <c r="B1658" s="79" t="str">
        <f t="shared" si="107"/>
        <v>2012Q2</v>
      </c>
      <c r="C1658" s="112" t="s">
        <v>96</v>
      </c>
      <c r="D1658" s="112" t="s">
        <v>124</v>
      </c>
      <c r="E1658" s="112" t="s">
        <v>480</v>
      </c>
      <c r="F1658" s="113">
        <v>273.95</v>
      </c>
      <c r="G1658" s="114">
        <v>16926</v>
      </c>
      <c r="H1658" s="112" t="s">
        <v>106</v>
      </c>
      <c r="I1658" s="82">
        <f t="shared" si="103"/>
        <v>16.18515892709441</v>
      </c>
    </row>
    <row r="1659" spans="1:9" x14ac:dyDescent="0.25">
      <c r="A1659" s="79" t="str">
        <f t="shared" si="106"/>
        <v>H572012Q4</v>
      </c>
      <c r="B1659" s="79" t="str">
        <f t="shared" si="107"/>
        <v>2012Q4</v>
      </c>
      <c r="C1659" s="112" t="s">
        <v>96</v>
      </c>
      <c r="D1659" s="112" t="s">
        <v>124</v>
      </c>
      <c r="E1659" s="112" t="s">
        <v>464</v>
      </c>
      <c r="F1659" s="113">
        <v>329.02499999999998</v>
      </c>
      <c r="G1659" s="114">
        <v>16733</v>
      </c>
      <c r="H1659" s="112" t="s">
        <v>106</v>
      </c>
      <c r="I1659" s="82">
        <f t="shared" si="103"/>
        <v>19.663240303591703</v>
      </c>
    </row>
    <row r="1660" spans="1:9" x14ac:dyDescent="0.25">
      <c r="A1660" s="79" t="str">
        <f t="shared" si="106"/>
        <v>H572013Q1</v>
      </c>
      <c r="B1660" s="79" t="str">
        <f t="shared" si="107"/>
        <v>2013Q1</v>
      </c>
      <c r="C1660" s="112" t="s">
        <v>96</v>
      </c>
      <c r="D1660" s="112" t="s">
        <v>125</v>
      </c>
      <c r="E1660" s="112" t="s">
        <v>479</v>
      </c>
      <c r="F1660" s="113">
        <v>313.45</v>
      </c>
      <c r="G1660" s="114">
        <v>17051</v>
      </c>
      <c r="H1660" s="112" t="s">
        <v>106</v>
      </c>
      <c r="I1660" s="82">
        <f t="shared" si="103"/>
        <v>18.383086036009619</v>
      </c>
    </row>
    <row r="1661" spans="1:9" x14ac:dyDescent="0.25">
      <c r="A1661" s="79" t="str">
        <f t="shared" si="106"/>
        <v>H572016Q1</v>
      </c>
      <c r="B1661" s="79" t="str">
        <f t="shared" si="107"/>
        <v>2016Q1</v>
      </c>
      <c r="C1661" s="112" t="s">
        <v>96</v>
      </c>
      <c r="D1661" s="112" t="s">
        <v>428</v>
      </c>
      <c r="E1661" s="112" t="s">
        <v>479</v>
      </c>
      <c r="F1661" s="113">
        <v>364.88</v>
      </c>
      <c r="G1661" s="114">
        <v>17144</v>
      </c>
      <c r="H1661" s="112" t="s">
        <v>106</v>
      </c>
      <c r="I1661" s="82">
        <f t="shared" si="103"/>
        <v>21.283247783481102</v>
      </c>
    </row>
    <row r="1662" spans="1:9" x14ac:dyDescent="0.25">
      <c r="A1662" s="79" t="str">
        <f t="shared" si="106"/>
        <v>H582008Q1</v>
      </c>
      <c r="B1662" s="79" t="str">
        <f t="shared" si="107"/>
        <v>2008Q1</v>
      </c>
      <c r="C1662" s="112" t="s">
        <v>97</v>
      </c>
      <c r="D1662" s="112" t="s">
        <v>187</v>
      </c>
      <c r="E1662" s="112" t="s">
        <v>479</v>
      </c>
      <c r="F1662" s="113">
        <v>402</v>
      </c>
      <c r="G1662" s="114">
        <v>22339</v>
      </c>
      <c r="H1662" s="112" t="s">
        <v>120</v>
      </c>
      <c r="I1662" s="82">
        <f t="shared" si="103"/>
        <v>17.99543399435964</v>
      </c>
    </row>
    <row r="1663" spans="1:9" x14ac:dyDescent="0.25">
      <c r="A1663" s="79" t="str">
        <f t="shared" si="106"/>
        <v>H582008Q2</v>
      </c>
      <c r="B1663" s="79" t="str">
        <f t="shared" si="107"/>
        <v>2008Q2</v>
      </c>
      <c r="C1663" s="112" t="s">
        <v>97</v>
      </c>
      <c r="D1663" s="112" t="s">
        <v>187</v>
      </c>
      <c r="E1663" s="112" t="s">
        <v>480</v>
      </c>
      <c r="F1663" s="113">
        <v>328.5</v>
      </c>
      <c r="G1663" s="114">
        <v>21438</v>
      </c>
      <c r="H1663" s="112" t="s">
        <v>120</v>
      </c>
      <c r="I1663" s="82">
        <f t="shared" si="103"/>
        <v>15.323257766582703</v>
      </c>
    </row>
    <row r="1664" spans="1:9" x14ac:dyDescent="0.25">
      <c r="A1664" s="79" t="str">
        <f t="shared" si="106"/>
        <v>H582008Q3</v>
      </c>
      <c r="B1664" s="79" t="str">
        <f t="shared" si="107"/>
        <v>2008Q3</v>
      </c>
      <c r="C1664" s="112" t="s">
        <v>97</v>
      </c>
      <c r="D1664" s="112" t="s">
        <v>187</v>
      </c>
      <c r="E1664" s="112" t="s">
        <v>481</v>
      </c>
      <c r="F1664" s="113">
        <v>348.5</v>
      </c>
      <c r="G1664" s="114">
        <v>20998</v>
      </c>
      <c r="H1664" s="112" t="s">
        <v>120</v>
      </c>
      <c r="I1664" s="82">
        <f t="shared" si="103"/>
        <v>16.596818744642349</v>
      </c>
    </row>
    <row r="1665" spans="1:9" x14ac:dyDescent="0.25">
      <c r="A1665" s="79" t="str">
        <f t="shared" si="106"/>
        <v>H582008Q4</v>
      </c>
      <c r="B1665" s="79" t="str">
        <f t="shared" si="107"/>
        <v>2008Q4</v>
      </c>
      <c r="C1665" s="112" t="s">
        <v>97</v>
      </c>
      <c r="D1665" s="112" t="s">
        <v>187</v>
      </c>
      <c r="E1665" s="112" t="s">
        <v>464</v>
      </c>
      <c r="F1665" s="113">
        <v>429</v>
      </c>
      <c r="G1665" s="114">
        <v>22209</v>
      </c>
      <c r="H1665" s="112" t="s">
        <v>120</v>
      </c>
      <c r="I1665" s="82">
        <f t="shared" si="103"/>
        <v>19.316493313521548</v>
      </c>
    </row>
    <row r="1666" spans="1:9" x14ac:dyDescent="0.25">
      <c r="A1666" s="79" t="str">
        <f t="shared" si="106"/>
        <v>H582009Q1</v>
      </c>
      <c r="B1666" s="79" t="str">
        <f t="shared" si="107"/>
        <v>2009Q1</v>
      </c>
      <c r="C1666" s="112" t="s">
        <v>97</v>
      </c>
      <c r="D1666" s="112" t="s">
        <v>119</v>
      </c>
      <c r="E1666" s="112" t="s">
        <v>479</v>
      </c>
      <c r="F1666" s="113">
        <v>232</v>
      </c>
      <c r="G1666" s="114">
        <v>22138</v>
      </c>
      <c r="H1666" s="112" t="s">
        <v>106</v>
      </c>
      <c r="I1666" s="82">
        <f t="shared" si="103"/>
        <v>10.479718131719217</v>
      </c>
    </row>
    <row r="1667" spans="1:9" x14ac:dyDescent="0.25">
      <c r="A1667" s="79" t="str">
        <f t="shared" si="106"/>
        <v>H582009Q2</v>
      </c>
      <c r="B1667" s="79" t="str">
        <f t="shared" si="107"/>
        <v>2009Q2</v>
      </c>
      <c r="C1667" s="112" t="s">
        <v>97</v>
      </c>
      <c r="D1667" s="112" t="s">
        <v>119</v>
      </c>
      <c r="E1667" s="112" t="s">
        <v>480</v>
      </c>
      <c r="F1667" s="113">
        <v>424</v>
      </c>
      <c r="G1667" s="114">
        <v>21301</v>
      </c>
      <c r="H1667" s="112" t="s">
        <v>106</v>
      </c>
      <c r="I1667" s="82">
        <f t="shared" ref="I1667:I1730" si="108">F1667/G1667*1000</f>
        <v>19.905168771419184</v>
      </c>
    </row>
    <row r="1668" spans="1:9" x14ac:dyDescent="0.25">
      <c r="A1668" s="79" t="str">
        <f t="shared" si="106"/>
        <v>H582009Q3</v>
      </c>
      <c r="B1668" s="79" t="str">
        <f t="shared" si="107"/>
        <v>2009Q3</v>
      </c>
      <c r="C1668" s="112" t="s">
        <v>97</v>
      </c>
      <c r="D1668" s="112" t="s">
        <v>119</v>
      </c>
      <c r="E1668" s="112" t="s">
        <v>481</v>
      </c>
      <c r="F1668" s="113">
        <v>514.79999999999995</v>
      </c>
      <c r="G1668" s="114">
        <v>21253</v>
      </c>
      <c r="H1668" s="112" t="s">
        <v>120</v>
      </c>
      <c r="I1668" s="82">
        <f t="shared" si="108"/>
        <v>24.222462711146658</v>
      </c>
    </row>
    <row r="1669" spans="1:9" x14ac:dyDescent="0.25">
      <c r="A1669" s="79" t="str">
        <f t="shared" si="106"/>
        <v>H582009Q4</v>
      </c>
      <c r="B1669" s="79" t="str">
        <f t="shared" si="107"/>
        <v>2009Q4</v>
      </c>
      <c r="C1669" s="112" t="s">
        <v>97</v>
      </c>
      <c r="D1669" s="112" t="s">
        <v>119</v>
      </c>
      <c r="E1669" s="112" t="s">
        <v>464</v>
      </c>
      <c r="F1669" s="113">
        <v>882.8</v>
      </c>
      <c r="G1669" s="114">
        <v>21165</v>
      </c>
      <c r="H1669" s="112" t="s">
        <v>120</v>
      </c>
      <c r="I1669" s="82">
        <f t="shared" si="108"/>
        <v>41.710370895346088</v>
      </c>
    </row>
    <row r="1670" spans="1:9" x14ac:dyDescent="0.25">
      <c r="A1670" s="79" t="str">
        <f t="shared" si="106"/>
        <v>H582010Q1</v>
      </c>
      <c r="B1670" s="79" t="str">
        <f t="shared" si="107"/>
        <v>2010Q1</v>
      </c>
      <c r="C1670" s="112" t="s">
        <v>97</v>
      </c>
      <c r="D1670" s="112" t="s">
        <v>121</v>
      </c>
      <c r="E1670" s="112" t="s">
        <v>479</v>
      </c>
      <c r="F1670" s="113">
        <v>416.5</v>
      </c>
      <c r="G1670" s="114">
        <v>22175</v>
      </c>
      <c r="H1670" s="112" t="s">
        <v>106</v>
      </c>
      <c r="I1670" s="82">
        <f t="shared" si="108"/>
        <v>18.78241262683202</v>
      </c>
    </row>
    <row r="1671" spans="1:9" x14ac:dyDescent="0.25">
      <c r="A1671" s="79" t="str">
        <f t="shared" si="106"/>
        <v>H582010Q2</v>
      </c>
      <c r="B1671" s="79" t="str">
        <f t="shared" si="107"/>
        <v>2010Q2</v>
      </c>
      <c r="C1671" s="112" t="s">
        <v>97</v>
      </c>
      <c r="D1671" s="112" t="s">
        <v>121</v>
      </c>
      <c r="E1671" s="112" t="s">
        <v>480</v>
      </c>
      <c r="F1671" s="113">
        <v>254</v>
      </c>
      <c r="G1671" s="114">
        <v>20132</v>
      </c>
      <c r="H1671" s="112" t="s">
        <v>106</v>
      </c>
      <c r="I1671" s="82">
        <f t="shared" si="108"/>
        <v>12.61672958474071</v>
      </c>
    </row>
    <row r="1672" spans="1:9" x14ac:dyDescent="0.25">
      <c r="A1672" s="79" t="str">
        <f t="shared" si="106"/>
        <v>H582010Q3</v>
      </c>
      <c r="B1672" s="79" t="str">
        <f t="shared" si="107"/>
        <v>2010Q3</v>
      </c>
      <c r="C1672" s="112" t="s">
        <v>97</v>
      </c>
      <c r="D1672" s="112" t="s">
        <v>121</v>
      </c>
      <c r="E1672" s="112" t="s">
        <v>481</v>
      </c>
      <c r="F1672" s="113">
        <v>342.5</v>
      </c>
      <c r="G1672" s="114">
        <v>18915</v>
      </c>
      <c r="H1672" s="112" t="s">
        <v>106</v>
      </c>
      <c r="I1672" s="82">
        <f t="shared" si="108"/>
        <v>18.107322231033574</v>
      </c>
    </row>
    <row r="1673" spans="1:9" x14ac:dyDescent="0.25">
      <c r="A1673" s="79" t="str">
        <f t="shared" si="106"/>
        <v>H582010Q4</v>
      </c>
      <c r="B1673" s="79" t="str">
        <f t="shared" si="107"/>
        <v>2010Q4</v>
      </c>
      <c r="C1673" s="112" t="s">
        <v>97</v>
      </c>
      <c r="D1673" s="112" t="s">
        <v>121</v>
      </c>
      <c r="E1673" s="112" t="s">
        <v>464</v>
      </c>
      <c r="F1673" s="113">
        <v>288.8</v>
      </c>
      <c r="G1673" s="114">
        <v>19032</v>
      </c>
      <c r="H1673" s="112" t="s">
        <v>106</v>
      </c>
      <c r="I1673" s="82">
        <f t="shared" si="108"/>
        <v>15.174443043295504</v>
      </c>
    </row>
    <row r="1674" spans="1:9" x14ac:dyDescent="0.25">
      <c r="A1674" s="79" t="str">
        <f t="shared" si="106"/>
        <v>H582011Q1</v>
      </c>
      <c r="B1674" s="79" t="str">
        <f t="shared" si="107"/>
        <v>2011Q1</v>
      </c>
      <c r="C1674" s="112" t="s">
        <v>97</v>
      </c>
      <c r="D1674" s="112" t="s">
        <v>123</v>
      </c>
      <c r="E1674" s="112" t="s">
        <v>479</v>
      </c>
      <c r="F1674" s="113">
        <v>384</v>
      </c>
      <c r="G1674" s="114">
        <v>19695</v>
      </c>
      <c r="H1674" s="112" t="s">
        <v>106</v>
      </c>
      <c r="I1674" s="82">
        <f t="shared" si="108"/>
        <v>19.497334348819496</v>
      </c>
    </row>
    <row r="1675" spans="1:9" x14ac:dyDescent="0.25">
      <c r="A1675" s="79" t="str">
        <f t="shared" si="106"/>
        <v>H582011Q2</v>
      </c>
      <c r="B1675" s="79" t="str">
        <f t="shared" si="107"/>
        <v>2011Q2</v>
      </c>
      <c r="C1675" s="112" t="s">
        <v>97</v>
      </c>
      <c r="D1675" s="112" t="s">
        <v>123</v>
      </c>
      <c r="E1675" s="112" t="s">
        <v>480</v>
      </c>
      <c r="F1675" s="113">
        <v>424</v>
      </c>
      <c r="G1675" s="114">
        <v>19738</v>
      </c>
      <c r="H1675" s="112" t="s">
        <v>106</v>
      </c>
      <c r="I1675" s="82">
        <f t="shared" si="108"/>
        <v>21.48140642415645</v>
      </c>
    </row>
    <row r="1676" spans="1:9" x14ac:dyDescent="0.25">
      <c r="A1676" s="79" t="str">
        <f t="shared" si="106"/>
        <v>H582011Q3</v>
      </c>
      <c r="B1676" s="79" t="str">
        <f t="shared" si="107"/>
        <v>2011Q3</v>
      </c>
      <c r="C1676" s="112" t="s">
        <v>97</v>
      </c>
      <c r="D1676" s="112" t="s">
        <v>123</v>
      </c>
      <c r="E1676" s="112" t="s">
        <v>481</v>
      </c>
      <c r="F1676" s="113">
        <v>311.60000000000002</v>
      </c>
      <c r="G1676" s="114">
        <v>18230</v>
      </c>
      <c r="H1676" s="112" t="s">
        <v>106</v>
      </c>
      <c r="I1676" s="82">
        <f t="shared" si="108"/>
        <v>17.092704333516185</v>
      </c>
    </row>
    <row r="1677" spans="1:9" x14ac:dyDescent="0.25">
      <c r="A1677" s="79" t="str">
        <f t="shared" si="106"/>
        <v>H582011Q4</v>
      </c>
      <c r="B1677" s="79" t="str">
        <f t="shared" si="107"/>
        <v>2011Q4</v>
      </c>
      <c r="C1677" s="112" t="s">
        <v>97</v>
      </c>
      <c r="D1677" s="112" t="s">
        <v>123</v>
      </c>
      <c r="E1677" s="112" t="s">
        <v>464</v>
      </c>
      <c r="F1677" s="113">
        <v>404.5</v>
      </c>
      <c r="G1677" s="114">
        <v>19321</v>
      </c>
      <c r="H1677" s="112" t="s">
        <v>106</v>
      </c>
      <c r="I1677" s="82">
        <f t="shared" si="108"/>
        <v>20.935769370115416</v>
      </c>
    </row>
    <row r="1678" spans="1:9" x14ac:dyDescent="0.25">
      <c r="A1678" s="79" t="str">
        <f t="shared" si="106"/>
        <v>H582012Q1</v>
      </c>
      <c r="B1678" s="79" t="str">
        <f t="shared" si="107"/>
        <v>2012Q1</v>
      </c>
      <c r="C1678" s="112" t="s">
        <v>97</v>
      </c>
      <c r="D1678" s="112" t="s">
        <v>124</v>
      </c>
      <c r="E1678" s="112" t="s">
        <v>479</v>
      </c>
      <c r="F1678" s="113">
        <v>330.7</v>
      </c>
      <c r="G1678" s="114">
        <v>20461</v>
      </c>
      <c r="H1678" s="112" t="s">
        <v>106</v>
      </c>
      <c r="I1678" s="82">
        <f t="shared" si="108"/>
        <v>16.162455402961733</v>
      </c>
    </row>
    <row r="1679" spans="1:9" x14ac:dyDescent="0.25">
      <c r="A1679" s="79" t="str">
        <f t="shared" si="106"/>
        <v>H582012Q2</v>
      </c>
      <c r="B1679" s="79" t="str">
        <f t="shared" si="107"/>
        <v>2012Q2</v>
      </c>
      <c r="C1679" s="112" t="s">
        <v>97</v>
      </c>
      <c r="D1679" s="112" t="s">
        <v>124</v>
      </c>
      <c r="E1679" s="112" t="s">
        <v>480</v>
      </c>
      <c r="F1679" s="113">
        <v>337.5</v>
      </c>
      <c r="G1679" s="114">
        <v>21074</v>
      </c>
      <c r="H1679" s="112" t="s">
        <v>106</v>
      </c>
      <c r="I1679" s="82">
        <f t="shared" si="108"/>
        <v>16.014994780297997</v>
      </c>
    </row>
    <row r="1680" spans="1:9" x14ac:dyDescent="0.25">
      <c r="A1680" s="79" t="str">
        <f t="shared" si="106"/>
        <v>H582012Q3</v>
      </c>
      <c r="B1680" s="79" t="str">
        <f t="shared" si="107"/>
        <v>2012Q3</v>
      </c>
      <c r="C1680" s="112" t="s">
        <v>97</v>
      </c>
      <c r="D1680" s="112" t="s">
        <v>124</v>
      </c>
      <c r="E1680" s="112" t="s">
        <v>481</v>
      </c>
      <c r="F1680" s="113">
        <v>339</v>
      </c>
      <c r="G1680" s="114">
        <v>20450</v>
      </c>
      <c r="H1680" s="112" t="s">
        <v>106</v>
      </c>
      <c r="I1680" s="82">
        <f t="shared" si="108"/>
        <v>16.577017114914426</v>
      </c>
    </row>
    <row r="1681" spans="1:9" x14ac:dyDescent="0.25">
      <c r="A1681" s="79" t="str">
        <f t="shared" si="106"/>
        <v>H582012Q4</v>
      </c>
      <c r="B1681" s="79" t="str">
        <f t="shared" si="107"/>
        <v>2012Q4</v>
      </c>
      <c r="C1681" s="112" t="s">
        <v>97</v>
      </c>
      <c r="D1681" s="112" t="s">
        <v>124</v>
      </c>
      <c r="E1681" s="112" t="s">
        <v>464</v>
      </c>
      <c r="F1681" s="113">
        <v>985.4</v>
      </c>
      <c r="G1681" s="114">
        <v>20672</v>
      </c>
      <c r="H1681" s="112" t="s">
        <v>106</v>
      </c>
      <c r="I1681" s="82">
        <f t="shared" si="108"/>
        <v>47.668343653250773</v>
      </c>
    </row>
    <row r="1682" spans="1:9" x14ac:dyDescent="0.25">
      <c r="A1682" s="79" t="str">
        <f t="shared" ref="A1682:A1710" si="109">C1682&amp;D1682&amp;"Q"&amp;E1682</f>
        <v>H582013Q1</v>
      </c>
      <c r="B1682" s="79" t="str">
        <f t="shared" ref="B1682:B1710" si="110">D1682&amp;"Q"&amp;E1682</f>
        <v>2013Q1</v>
      </c>
      <c r="C1682" s="112" t="s">
        <v>97</v>
      </c>
      <c r="D1682" s="112" t="s">
        <v>125</v>
      </c>
      <c r="E1682" s="112" t="s">
        <v>479</v>
      </c>
      <c r="F1682" s="113">
        <v>454.5</v>
      </c>
      <c r="G1682" s="114">
        <v>22369</v>
      </c>
      <c r="H1682" s="112" t="s">
        <v>106</v>
      </c>
      <c r="I1682" s="82">
        <f t="shared" si="108"/>
        <v>20.318297644060976</v>
      </c>
    </row>
    <row r="1683" spans="1:9" x14ac:dyDescent="0.25">
      <c r="A1683" s="79" t="str">
        <f t="shared" si="109"/>
        <v>H582013Q2</v>
      </c>
      <c r="B1683" s="79" t="str">
        <f t="shared" si="110"/>
        <v>2013Q2</v>
      </c>
      <c r="C1683" s="112" t="s">
        <v>97</v>
      </c>
      <c r="D1683" s="112" t="s">
        <v>125</v>
      </c>
      <c r="E1683" s="112" t="s">
        <v>480</v>
      </c>
      <c r="F1683" s="113">
        <v>221.4</v>
      </c>
      <c r="G1683" s="114">
        <v>20443</v>
      </c>
      <c r="H1683" s="112" t="s">
        <v>106</v>
      </c>
      <c r="I1683" s="82">
        <f t="shared" si="108"/>
        <v>10.830112997113927</v>
      </c>
    </row>
    <row r="1684" spans="1:9" x14ac:dyDescent="0.25">
      <c r="A1684" s="79" t="str">
        <f t="shared" si="109"/>
        <v>H582013Q3</v>
      </c>
      <c r="B1684" s="79" t="str">
        <f t="shared" si="110"/>
        <v>2013Q3</v>
      </c>
      <c r="C1684" s="112" t="s">
        <v>97</v>
      </c>
      <c r="D1684" s="112" t="s">
        <v>125</v>
      </c>
      <c r="E1684" s="112" t="s">
        <v>481</v>
      </c>
      <c r="F1684" s="113">
        <v>670.8</v>
      </c>
      <c r="G1684" s="114">
        <v>19714</v>
      </c>
      <c r="H1684" s="112" t="s">
        <v>106</v>
      </c>
      <c r="I1684" s="82">
        <f t="shared" si="108"/>
        <v>34.026580095363698</v>
      </c>
    </row>
    <row r="1685" spans="1:9" x14ac:dyDescent="0.25">
      <c r="A1685" s="79" t="str">
        <f t="shared" si="109"/>
        <v>H582013Q4</v>
      </c>
      <c r="B1685" s="79" t="str">
        <f t="shared" si="110"/>
        <v>2013Q4</v>
      </c>
      <c r="C1685" s="112" t="s">
        <v>97</v>
      </c>
      <c r="D1685" s="112" t="s">
        <v>125</v>
      </c>
      <c r="E1685" s="112" t="s">
        <v>464</v>
      </c>
      <c r="F1685" s="113">
        <v>829.2</v>
      </c>
      <c r="G1685" s="114">
        <v>21200</v>
      </c>
      <c r="H1685" s="112" t="s">
        <v>106</v>
      </c>
      <c r="I1685" s="82">
        <f t="shared" si="108"/>
        <v>39.113207547169814</v>
      </c>
    </row>
    <row r="1686" spans="1:9" x14ac:dyDescent="0.25">
      <c r="A1686" s="79" t="str">
        <f t="shared" si="109"/>
        <v>H582014Q1</v>
      </c>
      <c r="B1686" s="79" t="str">
        <f t="shared" si="110"/>
        <v>2014Q1</v>
      </c>
      <c r="C1686" s="112" t="s">
        <v>97</v>
      </c>
      <c r="D1686" s="112" t="s">
        <v>126</v>
      </c>
      <c r="E1686" s="112" t="s">
        <v>479</v>
      </c>
      <c r="F1686" s="113">
        <v>692.4</v>
      </c>
      <c r="G1686" s="114">
        <v>22794</v>
      </c>
      <c r="H1686" s="112" t="s">
        <v>106</v>
      </c>
      <c r="I1686" s="82">
        <f t="shared" si="108"/>
        <v>30.376414846012107</v>
      </c>
    </row>
    <row r="1687" spans="1:9" x14ac:dyDescent="0.25">
      <c r="A1687" s="79" t="str">
        <f t="shared" si="109"/>
        <v>H582014Q2</v>
      </c>
      <c r="B1687" s="79" t="str">
        <f t="shared" si="110"/>
        <v>2014Q2</v>
      </c>
      <c r="C1687" s="112" t="s">
        <v>97</v>
      </c>
      <c r="D1687" s="112" t="s">
        <v>126</v>
      </c>
      <c r="E1687" s="112" t="s">
        <v>480</v>
      </c>
      <c r="F1687" s="113">
        <v>599.5</v>
      </c>
      <c r="G1687" s="114">
        <v>22157</v>
      </c>
      <c r="H1687" s="112" t="s">
        <v>106</v>
      </c>
      <c r="I1687" s="82">
        <f t="shared" si="108"/>
        <v>27.056912036828091</v>
      </c>
    </row>
    <row r="1688" spans="1:9" x14ac:dyDescent="0.25">
      <c r="A1688" s="79" t="str">
        <f t="shared" si="109"/>
        <v>H582014Q4</v>
      </c>
      <c r="B1688" s="79" t="str">
        <f t="shared" si="110"/>
        <v>2014Q4</v>
      </c>
      <c r="C1688" s="112" t="s">
        <v>97</v>
      </c>
      <c r="D1688" s="112" t="s">
        <v>126</v>
      </c>
      <c r="E1688" s="112" t="s">
        <v>464</v>
      </c>
      <c r="F1688" s="113">
        <v>610</v>
      </c>
      <c r="G1688" s="114">
        <v>22108</v>
      </c>
      <c r="H1688" s="112" t="s">
        <v>106</v>
      </c>
      <c r="I1688" s="82">
        <f t="shared" si="108"/>
        <v>27.591821964899584</v>
      </c>
    </row>
    <row r="1689" spans="1:9" x14ac:dyDescent="0.25">
      <c r="A1689" s="79" t="str">
        <f t="shared" si="109"/>
        <v>H582017Q1</v>
      </c>
      <c r="B1689" s="79" t="str">
        <f t="shared" si="110"/>
        <v>2017Q1</v>
      </c>
      <c r="C1689" s="112" t="s">
        <v>97</v>
      </c>
      <c r="D1689" s="112" t="s">
        <v>447</v>
      </c>
      <c r="E1689" s="112" t="s">
        <v>479</v>
      </c>
      <c r="F1689" s="113">
        <v>623.20000000000005</v>
      </c>
      <c r="G1689" s="114">
        <v>22188</v>
      </c>
      <c r="H1689" s="112" t="s">
        <v>106</v>
      </c>
      <c r="I1689" s="82">
        <f t="shared" si="108"/>
        <v>28.08725437173247</v>
      </c>
    </row>
    <row r="1690" spans="1:9" x14ac:dyDescent="0.25">
      <c r="A1690" s="79" t="str">
        <f t="shared" si="109"/>
        <v>H582017Q2</v>
      </c>
      <c r="B1690" s="79" t="str">
        <f t="shared" si="110"/>
        <v>2017Q2</v>
      </c>
      <c r="C1690" s="112" t="s">
        <v>97</v>
      </c>
      <c r="D1690" s="112" t="s">
        <v>447</v>
      </c>
      <c r="E1690" s="112" t="s">
        <v>480</v>
      </c>
      <c r="F1690" s="113">
        <v>651.20000000000005</v>
      </c>
      <c r="G1690" s="114">
        <v>22438</v>
      </c>
      <c r="H1690" s="112" t="s">
        <v>106</v>
      </c>
      <c r="I1690" s="82">
        <f t="shared" si="108"/>
        <v>29.022194491487657</v>
      </c>
    </row>
    <row r="1691" spans="1:9" x14ac:dyDescent="0.25">
      <c r="A1691" s="79" t="str">
        <f t="shared" si="109"/>
        <v>H582017Q3</v>
      </c>
      <c r="B1691" s="79" t="str">
        <f t="shared" si="110"/>
        <v>2017Q3</v>
      </c>
      <c r="C1691" s="112" t="s">
        <v>97</v>
      </c>
      <c r="D1691" s="112" t="s">
        <v>447</v>
      </c>
      <c r="E1691" s="112" t="s">
        <v>481</v>
      </c>
      <c r="F1691" s="113">
        <v>632.5</v>
      </c>
      <c r="G1691" s="114">
        <v>22063</v>
      </c>
      <c r="H1691" s="112" t="s">
        <v>106</v>
      </c>
      <c r="I1691" s="82">
        <f t="shared" si="108"/>
        <v>28.667905543217152</v>
      </c>
    </row>
    <row r="1692" spans="1:9" x14ac:dyDescent="0.25">
      <c r="A1692" s="79" t="str">
        <f t="shared" si="109"/>
        <v>H582017Q4</v>
      </c>
      <c r="B1692" s="79" t="str">
        <f t="shared" si="110"/>
        <v>2017Q4</v>
      </c>
      <c r="C1692" s="112" t="s">
        <v>97</v>
      </c>
      <c r="D1692" s="112" t="s">
        <v>447</v>
      </c>
      <c r="E1692" s="112" t="s">
        <v>464</v>
      </c>
      <c r="F1692" s="113">
        <v>595.70000000000005</v>
      </c>
      <c r="G1692" s="114">
        <v>23825</v>
      </c>
      <c r="H1692" s="112" t="s">
        <v>106</v>
      </c>
      <c r="I1692" s="82">
        <f t="shared" si="108"/>
        <v>25.003147953830013</v>
      </c>
    </row>
    <row r="1693" spans="1:9" x14ac:dyDescent="0.25">
      <c r="A1693" s="79" t="str">
        <f t="shared" si="109"/>
        <v>H602008Q1</v>
      </c>
      <c r="B1693" s="79" t="str">
        <f t="shared" si="110"/>
        <v>2008Q1</v>
      </c>
      <c r="C1693" s="112" t="s">
        <v>99</v>
      </c>
      <c r="D1693" s="112" t="s">
        <v>187</v>
      </c>
      <c r="E1693" s="112" t="s">
        <v>479</v>
      </c>
      <c r="F1693" s="113">
        <v>277.60000000000002</v>
      </c>
      <c r="G1693" s="114">
        <v>12940</v>
      </c>
      <c r="H1693" s="112" t="s">
        <v>120</v>
      </c>
      <c r="I1693" s="82">
        <f t="shared" si="108"/>
        <v>21.45285935085008</v>
      </c>
    </row>
    <row r="1694" spans="1:9" x14ac:dyDescent="0.25">
      <c r="A1694" s="79" t="str">
        <f t="shared" si="109"/>
        <v>H602008Q2</v>
      </c>
      <c r="B1694" s="79" t="str">
        <f t="shared" si="110"/>
        <v>2008Q2</v>
      </c>
      <c r="C1694" s="112" t="s">
        <v>99</v>
      </c>
      <c r="D1694" s="112" t="s">
        <v>187</v>
      </c>
      <c r="E1694" s="112" t="s">
        <v>480</v>
      </c>
      <c r="F1694" s="113">
        <v>206.4</v>
      </c>
      <c r="G1694" s="114">
        <v>13007</v>
      </c>
      <c r="H1694" s="112" t="s">
        <v>120</v>
      </c>
      <c r="I1694" s="82">
        <f t="shared" si="108"/>
        <v>15.868378565387868</v>
      </c>
    </row>
    <row r="1695" spans="1:9" x14ac:dyDescent="0.25">
      <c r="A1695" s="79" t="str">
        <f t="shared" si="109"/>
        <v>H602008Q3</v>
      </c>
      <c r="B1695" s="79" t="str">
        <f t="shared" si="110"/>
        <v>2008Q3</v>
      </c>
      <c r="C1695" s="112" t="s">
        <v>99</v>
      </c>
      <c r="D1695" s="112" t="s">
        <v>187</v>
      </c>
      <c r="E1695" s="112" t="s">
        <v>481</v>
      </c>
      <c r="F1695" s="113">
        <v>201.8</v>
      </c>
      <c r="G1695" s="114">
        <v>11150</v>
      </c>
      <c r="H1695" s="112" t="s">
        <v>120</v>
      </c>
      <c r="I1695" s="82">
        <f t="shared" si="108"/>
        <v>18.098654708520179</v>
      </c>
    </row>
    <row r="1696" spans="1:9" x14ac:dyDescent="0.25">
      <c r="A1696" s="79" t="str">
        <f t="shared" si="109"/>
        <v>H602008Q4</v>
      </c>
      <c r="B1696" s="79" t="str">
        <f t="shared" si="110"/>
        <v>2008Q4</v>
      </c>
      <c r="C1696" s="112" t="s">
        <v>99</v>
      </c>
      <c r="D1696" s="112" t="s">
        <v>187</v>
      </c>
      <c r="E1696" s="112" t="s">
        <v>464</v>
      </c>
      <c r="F1696" s="113">
        <v>149.80000000000001</v>
      </c>
      <c r="G1696" s="114">
        <v>12620</v>
      </c>
      <c r="H1696" s="112" t="s">
        <v>120</v>
      </c>
      <c r="I1696" s="82">
        <f t="shared" si="108"/>
        <v>11.870047543581617</v>
      </c>
    </row>
    <row r="1697" spans="1:9" x14ac:dyDescent="0.25">
      <c r="A1697" s="79" t="str">
        <f t="shared" si="109"/>
        <v>H602009Q1</v>
      </c>
      <c r="B1697" s="79" t="str">
        <f t="shared" si="110"/>
        <v>2009Q1</v>
      </c>
      <c r="C1697" s="112" t="s">
        <v>99</v>
      </c>
      <c r="D1697" s="112" t="s">
        <v>119</v>
      </c>
      <c r="E1697" s="112" t="s">
        <v>479</v>
      </c>
      <c r="F1697" s="113">
        <v>166.8</v>
      </c>
      <c r="G1697" s="114">
        <v>12670</v>
      </c>
      <c r="H1697" s="112" t="s">
        <v>106</v>
      </c>
      <c r="I1697" s="82">
        <f t="shared" si="108"/>
        <v>13.164956590370956</v>
      </c>
    </row>
    <row r="1698" spans="1:9" x14ac:dyDescent="0.25">
      <c r="A1698" s="79" t="str">
        <f t="shared" si="109"/>
        <v>H602009Q2</v>
      </c>
      <c r="B1698" s="79" t="str">
        <f t="shared" si="110"/>
        <v>2009Q2</v>
      </c>
      <c r="C1698" s="112" t="s">
        <v>99</v>
      </c>
      <c r="D1698" s="112" t="s">
        <v>119</v>
      </c>
      <c r="E1698" s="112" t="s">
        <v>480</v>
      </c>
      <c r="F1698" s="113">
        <v>138.80000000000001</v>
      </c>
      <c r="G1698" s="114">
        <v>12014</v>
      </c>
      <c r="H1698" s="112" t="s">
        <v>106</v>
      </c>
      <c r="I1698" s="82">
        <f t="shared" si="108"/>
        <v>11.553187947394708</v>
      </c>
    </row>
    <row r="1699" spans="1:9" x14ac:dyDescent="0.25">
      <c r="A1699" s="79" t="str">
        <f t="shared" si="109"/>
        <v>H602009Q3</v>
      </c>
      <c r="B1699" s="79" t="str">
        <f t="shared" si="110"/>
        <v>2009Q3</v>
      </c>
      <c r="C1699" s="112" t="s">
        <v>99</v>
      </c>
      <c r="D1699" s="112" t="s">
        <v>119</v>
      </c>
      <c r="E1699" s="112" t="s">
        <v>481</v>
      </c>
      <c r="F1699" s="113">
        <v>148.80000000000001</v>
      </c>
      <c r="G1699" s="114">
        <v>10441</v>
      </c>
      <c r="H1699" s="112" t="s">
        <v>120</v>
      </c>
      <c r="I1699" s="82">
        <f t="shared" si="108"/>
        <v>14.251508476199598</v>
      </c>
    </row>
    <row r="1700" spans="1:9" x14ac:dyDescent="0.25">
      <c r="A1700" s="79" t="str">
        <f t="shared" si="109"/>
        <v>H602009Q4</v>
      </c>
      <c r="B1700" s="79" t="str">
        <f t="shared" si="110"/>
        <v>2009Q4</v>
      </c>
      <c r="C1700" s="112" t="s">
        <v>99</v>
      </c>
      <c r="D1700" s="112" t="s">
        <v>119</v>
      </c>
      <c r="E1700" s="112" t="s">
        <v>464</v>
      </c>
      <c r="F1700" s="113">
        <v>207.4</v>
      </c>
      <c r="G1700" s="114">
        <v>11280</v>
      </c>
      <c r="H1700" s="112" t="s">
        <v>120</v>
      </c>
      <c r="I1700" s="82">
        <f t="shared" si="108"/>
        <v>18.386524822695034</v>
      </c>
    </row>
    <row r="1701" spans="1:9" x14ac:dyDescent="0.25">
      <c r="A1701" s="79" t="str">
        <f t="shared" si="109"/>
        <v>H602010Q1</v>
      </c>
      <c r="B1701" s="79" t="str">
        <f t="shared" si="110"/>
        <v>2010Q1</v>
      </c>
      <c r="C1701" s="112" t="s">
        <v>99</v>
      </c>
      <c r="D1701" s="112" t="s">
        <v>121</v>
      </c>
      <c r="E1701" s="112" t="s">
        <v>479</v>
      </c>
      <c r="F1701" s="113">
        <v>207</v>
      </c>
      <c r="G1701" s="114">
        <v>11522</v>
      </c>
      <c r="H1701" s="112" t="s">
        <v>106</v>
      </c>
      <c r="I1701" s="82">
        <f t="shared" si="108"/>
        <v>17.965630966846035</v>
      </c>
    </row>
    <row r="1702" spans="1:9" x14ac:dyDescent="0.25">
      <c r="A1702" s="79" t="str">
        <f t="shared" si="109"/>
        <v>H602010Q2</v>
      </c>
      <c r="B1702" s="79" t="str">
        <f t="shared" si="110"/>
        <v>2010Q2</v>
      </c>
      <c r="C1702" s="112" t="s">
        <v>99</v>
      </c>
      <c r="D1702" s="112" t="s">
        <v>121</v>
      </c>
      <c r="E1702" s="112" t="s">
        <v>480</v>
      </c>
      <c r="F1702" s="113">
        <v>155.4</v>
      </c>
      <c r="G1702" s="114">
        <v>12162</v>
      </c>
      <c r="H1702" s="112" t="s">
        <v>106</v>
      </c>
      <c r="I1702" s="82">
        <f t="shared" si="108"/>
        <v>12.777503700049335</v>
      </c>
    </row>
    <row r="1703" spans="1:9" x14ac:dyDescent="0.25">
      <c r="A1703" s="79" t="str">
        <f t="shared" si="109"/>
        <v>H602010Q3</v>
      </c>
      <c r="B1703" s="79" t="str">
        <f t="shared" si="110"/>
        <v>2010Q3</v>
      </c>
      <c r="C1703" s="112" t="s">
        <v>99</v>
      </c>
      <c r="D1703" s="112" t="s">
        <v>121</v>
      </c>
      <c r="E1703" s="112" t="s">
        <v>481</v>
      </c>
      <c r="F1703" s="113">
        <v>148.6</v>
      </c>
      <c r="G1703" s="114">
        <v>11705</v>
      </c>
      <c r="H1703" s="112" t="s">
        <v>106</v>
      </c>
      <c r="I1703" s="82">
        <f t="shared" si="108"/>
        <v>12.695429303716361</v>
      </c>
    </row>
    <row r="1704" spans="1:9" x14ac:dyDescent="0.25">
      <c r="A1704" s="79" t="str">
        <f t="shared" si="109"/>
        <v>H602010Q4</v>
      </c>
      <c r="B1704" s="79" t="str">
        <f t="shared" si="110"/>
        <v>2010Q4</v>
      </c>
      <c r="C1704" s="112" t="s">
        <v>99</v>
      </c>
      <c r="D1704" s="112" t="s">
        <v>121</v>
      </c>
      <c r="E1704" s="112" t="s">
        <v>464</v>
      </c>
      <c r="F1704" s="113">
        <v>137.6</v>
      </c>
      <c r="G1704" s="114">
        <v>11587</v>
      </c>
      <c r="H1704" s="112" t="s">
        <v>106</v>
      </c>
      <c r="I1704" s="82">
        <f t="shared" si="108"/>
        <v>11.875377578320531</v>
      </c>
    </row>
    <row r="1705" spans="1:9" x14ac:dyDescent="0.25">
      <c r="A1705" s="79" t="str">
        <f t="shared" si="109"/>
        <v>H602011Q1</v>
      </c>
      <c r="B1705" s="79" t="str">
        <f t="shared" si="110"/>
        <v>2011Q1</v>
      </c>
      <c r="C1705" s="112" t="s">
        <v>99</v>
      </c>
      <c r="D1705" s="112" t="s">
        <v>123</v>
      </c>
      <c r="E1705" s="112" t="s">
        <v>479</v>
      </c>
      <c r="F1705" s="113">
        <v>156.19999999999999</v>
      </c>
      <c r="G1705" s="114">
        <v>11925</v>
      </c>
      <c r="H1705" s="112" t="s">
        <v>106</v>
      </c>
      <c r="I1705" s="82">
        <f t="shared" si="108"/>
        <v>13.098532494758908</v>
      </c>
    </row>
    <row r="1706" spans="1:9" x14ac:dyDescent="0.25">
      <c r="A1706" s="79" t="str">
        <f t="shared" si="109"/>
        <v>H602011Q2</v>
      </c>
      <c r="B1706" s="79" t="str">
        <f t="shared" si="110"/>
        <v>2011Q2</v>
      </c>
      <c r="C1706" s="112" t="s">
        <v>99</v>
      </c>
      <c r="D1706" s="112" t="s">
        <v>123</v>
      </c>
      <c r="E1706" s="112" t="s">
        <v>480</v>
      </c>
      <c r="F1706" s="113">
        <v>143.19999999999999</v>
      </c>
      <c r="G1706" s="114">
        <v>11932</v>
      </c>
      <c r="H1706" s="112" t="s">
        <v>106</v>
      </c>
      <c r="I1706" s="82">
        <f t="shared" si="108"/>
        <v>12.001340931947702</v>
      </c>
    </row>
    <row r="1707" spans="1:9" x14ac:dyDescent="0.25">
      <c r="A1707" s="79" t="str">
        <f t="shared" si="109"/>
        <v>H602011Q3</v>
      </c>
      <c r="B1707" s="79" t="str">
        <f t="shared" si="110"/>
        <v>2011Q3</v>
      </c>
      <c r="C1707" s="112" t="s">
        <v>99</v>
      </c>
      <c r="D1707" s="112" t="s">
        <v>123</v>
      </c>
      <c r="E1707" s="112" t="s">
        <v>481</v>
      </c>
      <c r="F1707" s="113">
        <v>192</v>
      </c>
      <c r="G1707" s="114">
        <v>11555</v>
      </c>
      <c r="H1707" s="112" t="s">
        <v>106</v>
      </c>
      <c r="I1707" s="82">
        <f t="shared" si="108"/>
        <v>16.61618347035915</v>
      </c>
    </row>
    <row r="1708" spans="1:9" x14ac:dyDescent="0.25">
      <c r="A1708" s="79" t="str">
        <f t="shared" si="109"/>
        <v>H602011Q4</v>
      </c>
      <c r="B1708" s="79" t="str">
        <f t="shared" si="110"/>
        <v>2011Q4</v>
      </c>
      <c r="C1708" s="112" t="s">
        <v>99</v>
      </c>
      <c r="D1708" s="112" t="s">
        <v>123</v>
      </c>
      <c r="E1708" s="112" t="s">
        <v>464</v>
      </c>
      <c r="F1708" s="113">
        <v>179.4</v>
      </c>
      <c r="G1708" s="114">
        <v>11650</v>
      </c>
      <c r="H1708" s="112" t="s">
        <v>106</v>
      </c>
      <c r="I1708" s="82">
        <f t="shared" si="108"/>
        <v>15.399141630901287</v>
      </c>
    </row>
    <row r="1709" spans="1:9" x14ac:dyDescent="0.25">
      <c r="A1709" s="79" t="str">
        <f t="shared" si="109"/>
        <v>H602012Q1</v>
      </c>
      <c r="B1709" s="79" t="str">
        <f t="shared" si="110"/>
        <v>2012Q1</v>
      </c>
      <c r="C1709" s="112" t="s">
        <v>99</v>
      </c>
      <c r="D1709" s="112" t="s">
        <v>124</v>
      </c>
      <c r="E1709" s="112" t="s">
        <v>479</v>
      </c>
      <c r="F1709" s="113">
        <v>223</v>
      </c>
      <c r="G1709" s="114">
        <v>12637</v>
      </c>
      <c r="H1709" s="112" t="s">
        <v>107</v>
      </c>
      <c r="I1709" s="82">
        <f t="shared" si="108"/>
        <v>17.646593337026193</v>
      </c>
    </row>
    <row r="1710" spans="1:9" x14ac:dyDescent="0.25">
      <c r="A1710" s="79" t="str">
        <f t="shared" si="109"/>
        <v>H602012Q2</v>
      </c>
      <c r="B1710" s="79" t="str">
        <f t="shared" si="110"/>
        <v>2012Q2</v>
      </c>
      <c r="C1710" s="112" t="s">
        <v>99</v>
      </c>
      <c r="D1710" s="112" t="s">
        <v>124</v>
      </c>
      <c r="E1710" s="112" t="s">
        <v>480</v>
      </c>
      <c r="F1710" s="113">
        <v>153.80000000000001</v>
      </c>
      <c r="G1710" s="114">
        <v>11754</v>
      </c>
      <c r="H1710" s="112" t="s">
        <v>107</v>
      </c>
      <c r="I1710" s="82">
        <f t="shared" si="108"/>
        <v>13.084907265611708</v>
      </c>
    </row>
    <row r="1711" spans="1:9" x14ac:dyDescent="0.25">
      <c r="A1711" s="79" t="str">
        <f t="shared" ref="A1711:A1744" si="111">C1711&amp;D1711&amp;"Q"&amp;E1711</f>
        <v>H602012Q3</v>
      </c>
      <c r="B1711" s="79" t="str">
        <f t="shared" ref="B1711:B1744" si="112">D1711&amp;"Q"&amp;E1711</f>
        <v>2012Q3</v>
      </c>
      <c r="C1711" s="112" t="s">
        <v>99</v>
      </c>
      <c r="D1711" s="112" t="s">
        <v>124</v>
      </c>
      <c r="E1711" s="112" t="s">
        <v>481</v>
      </c>
      <c r="F1711" s="113">
        <v>155</v>
      </c>
      <c r="G1711" s="114">
        <v>11654</v>
      </c>
      <c r="H1711" s="112" t="s">
        <v>107</v>
      </c>
      <c r="I1711" s="82">
        <f t="shared" si="108"/>
        <v>13.300154453406556</v>
      </c>
    </row>
    <row r="1712" spans="1:9" x14ac:dyDescent="0.25">
      <c r="A1712" s="79" t="str">
        <f t="shared" si="111"/>
        <v>H602012Q4</v>
      </c>
      <c r="B1712" s="79" t="str">
        <f t="shared" si="112"/>
        <v>2012Q4</v>
      </c>
      <c r="C1712" s="112" t="s">
        <v>99</v>
      </c>
      <c r="D1712" s="112" t="s">
        <v>124</v>
      </c>
      <c r="E1712" s="112" t="s">
        <v>464</v>
      </c>
      <c r="F1712" s="113">
        <v>242.5</v>
      </c>
      <c r="G1712" s="114">
        <v>12298</v>
      </c>
      <c r="H1712" s="112" t="s">
        <v>107</v>
      </c>
      <c r="I1712" s="82">
        <f t="shared" si="108"/>
        <v>19.718653439583672</v>
      </c>
    </row>
    <row r="1713" spans="1:9" x14ac:dyDescent="0.25">
      <c r="A1713" s="79" t="str">
        <f t="shared" si="111"/>
        <v>H602013Q1</v>
      </c>
      <c r="B1713" s="79" t="str">
        <f t="shared" si="112"/>
        <v>2013Q1</v>
      </c>
      <c r="C1713" s="112" t="s">
        <v>99</v>
      </c>
      <c r="D1713" s="112" t="s">
        <v>125</v>
      </c>
      <c r="E1713" s="112" t="s">
        <v>479</v>
      </c>
      <c r="F1713" s="113">
        <v>258.89999999999998</v>
      </c>
      <c r="G1713" s="114">
        <v>12803</v>
      </c>
      <c r="H1713" s="112" t="s">
        <v>107</v>
      </c>
      <c r="I1713" s="82">
        <f t="shared" si="108"/>
        <v>20.221823010231976</v>
      </c>
    </row>
    <row r="1714" spans="1:9" x14ac:dyDescent="0.25">
      <c r="A1714" s="79" t="str">
        <f t="shared" si="111"/>
        <v>H602013Q2</v>
      </c>
      <c r="B1714" s="79" t="str">
        <f t="shared" si="112"/>
        <v>2013Q2</v>
      </c>
      <c r="C1714" s="112" t="s">
        <v>99</v>
      </c>
      <c r="D1714" s="112" t="s">
        <v>125</v>
      </c>
      <c r="E1714" s="112" t="s">
        <v>480</v>
      </c>
      <c r="F1714" s="113">
        <v>179.35</v>
      </c>
      <c r="G1714" s="114">
        <v>12136</v>
      </c>
      <c r="H1714" s="112" t="s">
        <v>107</v>
      </c>
      <c r="I1714" s="82">
        <f t="shared" si="108"/>
        <v>14.778345418589321</v>
      </c>
    </row>
    <row r="1715" spans="1:9" x14ac:dyDescent="0.25">
      <c r="A1715" s="79" t="str">
        <f t="shared" si="111"/>
        <v>H602013Q3</v>
      </c>
      <c r="B1715" s="79" t="str">
        <f t="shared" si="112"/>
        <v>2013Q3</v>
      </c>
      <c r="C1715" s="112" t="s">
        <v>99</v>
      </c>
      <c r="D1715" s="112" t="s">
        <v>125</v>
      </c>
      <c r="E1715" s="112" t="s">
        <v>481</v>
      </c>
      <c r="F1715" s="113">
        <v>663.5</v>
      </c>
      <c r="G1715" s="114">
        <v>11722</v>
      </c>
      <c r="H1715" s="112" t="s">
        <v>107</v>
      </c>
      <c r="I1715" s="82">
        <f t="shared" si="108"/>
        <v>56.602968776659274</v>
      </c>
    </row>
    <row r="1716" spans="1:9" x14ac:dyDescent="0.25">
      <c r="A1716" s="79" t="str">
        <f t="shared" si="111"/>
        <v>H602013Q4</v>
      </c>
      <c r="B1716" s="79" t="str">
        <f t="shared" si="112"/>
        <v>2013Q4</v>
      </c>
      <c r="C1716" s="112" t="s">
        <v>99</v>
      </c>
      <c r="D1716" s="112" t="s">
        <v>125</v>
      </c>
      <c r="E1716" s="112" t="s">
        <v>464</v>
      </c>
      <c r="F1716" s="113">
        <v>352.3</v>
      </c>
      <c r="G1716" s="114">
        <v>11609</v>
      </c>
      <c r="H1716" s="112" t="s">
        <v>107</v>
      </c>
      <c r="I1716" s="82">
        <f t="shared" si="108"/>
        <v>30.347144456886898</v>
      </c>
    </row>
    <row r="1717" spans="1:9" x14ac:dyDescent="0.25">
      <c r="A1717" s="79" t="str">
        <f t="shared" si="111"/>
        <v>H602014Q1</v>
      </c>
      <c r="B1717" s="79" t="str">
        <f t="shared" si="112"/>
        <v>2014Q1</v>
      </c>
      <c r="C1717" s="112" t="s">
        <v>99</v>
      </c>
      <c r="D1717" s="112" t="s">
        <v>126</v>
      </c>
      <c r="E1717" s="112" t="s">
        <v>479</v>
      </c>
      <c r="F1717" s="113">
        <v>308.5</v>
      </c>
      <c r="G1717" s="114">
        <v>12721</v>
      </c>
      <c r="H1717" s="112" t="s">
        <v>107</v>
      </c>
      <c r="I1717" s="82">
        <f t="shared" si="108"/>
        <v>24.251238110211464</v>
      </c>
    </row>
    <row r="1718" spans="1:9" x14ac:dyDescent="0.25">
      <c r="A1718" s="79" t="str">
        <f t="shared" si="111"/>
        <v>H602014Q2</v>
      </c>
      <c r="B1718" s="79" t="str">
        <f t="shared" si="112"/>
        <v>2014Q2</v>
      </c>
      <c r="C1718" s="112" t="s">
        <v>99</v>
      </c>
      <c r="D1718" s="112" t="s">
        <v>126</v>
      </c>
      <c r="E1718" s="112" t="s">
        <v>480</v>
      </c>
      <c r="F1718" s="113">
        <v>309.39999999999998</v>
      </c>
      <c r="G1718" s="114">
        <v>11579</v>
      </c>
      <c r="H1718" s="112" t="s">
        <v>107</v>
      </c>
      <c r="I1718" s="82">
        <f t="shared" si="108"/>
        <v>26.720787632783484</v>
      </c>
    </row>
    <row r="1719" spans="1:9" x14ac:dyDescent="0.25">
      <c r="A1719" s="79" t="str">
        <f t="shared" si="111"/>
        <v>H602014Q3</v>
      </c>
      <c r="B1719" s="79" t="str">
        <f t="shared" si="112"/>
        <v>2014Q3</v>
      </c>
      <c r="C1719" s="112" t="s">
        <v>99</v>
      </c>
      <c r="D1719" s="112" t="s">
        <v>126</v>
      </c>
      <c r="E1719" s="112" t="s">
        <v>481</v>
      </c>
      <c r="F1719" s="113">
        <v>543</v>
      </c>
      <c r="G1719" s="114">
        <v>12371</v>
      </c>
      <c r="H1719" s="112" t="s">
        <v>107</v>
      </c>
      <c r="I1719" s="82">
        <f t="shared" si="108"/>
        <v>43.892975507234667</v>
      </c>
    </row>
    <row r="1720" spans="1:9" x14ac:dyDescent="0.25">
      <c r="A1720" s="79" t="str">
        <f t="shared" si="111"/>
        <v>H602015Q1</v>
      </c>
      <c r="B1720" s="79" t="str">
        <f t="shared" si="112"/>
        <v>2015Q1</v>
      </c>
      <c r="C1720" s="112" t="s">
        <v>99</v>
      </c>
      <c r="D1720" s="112" t="s">
        <v>127</v>
      </c>
      <c r="E1720" s="112" t="s">
        <v>479</v>
      </c>
      <c r="F1720" s="113">
        <v>420.5</v>
      </c>
      <c r="G1720" s="114">
        <v>13720</v>
      </c>
      <c r="H1720" s="112" t="s">
        <v>107</v>
      </c>
      <c r="I1720" s="82">
        <f t="shared" si="108"/>
        <v>30.64868804664723</v>
      </c>
    </row>
    <row r="1721" spans="1:9" x14ac:dyDescent="0.25">
      <c r="A1721" s="79" t="str">
        <f t="shared" si="111"/>
        <v>H602015Q2</v>
      </c>
      <c r="B1721" s="79" t="str">
        <f t="shared" si="112"/>
        <v>2015Q2</v>
      </c>
      <c r="C1721" s="112" t="s">
        <v>99</v>
      </c>
      <c r="D1721" s="112" t="s">
        <v>127</v>
      </c>
      <c r="E1721" s="112" t="s">
        <v>480</v>
      </c>
      <c r="F1721" s="113">
        <v>389.5</v>
      </c>
      <c r="G1721" s="114">
        <v>12600</v>
      </c>
      <c r="H1721" s="112" t="s">
        <v>107</v>
      </c>
      <c r="I1721" s="82">
        <f t="shared" si="108"/>
        <v>30.912698412698411</v>
      </c>
    </row>
    <row r="1722" spans="1:9" x14ac:dyDescent="0.25">
      <c r="A1722" s="79" t="str">
        <f t="shared" si="111"/>
        <v>H602015Q3</v>
      </c>
      <c r="B1722" s="79" t="str">
        <f t="shared" si="112"/>
        <v>2015Q3</v>
      </c>
      <c r="C1722" s="112" t="s">
        <v>99</v>
      </c>
      <c r="D1722" s="112" t="s">
        <v>127</v>
      </c>
      <c r="E1722" s="112" t="s">
        <v>481</v>
      </c>
      <c r="F1722" s="113">
        <v>378.5</v>
      </c>
      <c r="G1722" s="114">
        <v>11244</v>
      </c>
      <c r="H1722" s="112" t="s">
        <v>107</v>
      </c>
      <c r="I1722" s="82">
        <f t="shared" si="108"/>
        <v>33.662397723230164</v>
      </c>
    </row>
    <row r="1723" spans="1:9" x14ac:dyDescent="0.25">
      <c r="A1723" s="79" t="str">
        <f t="shared" si="111"/>
        <v>H602015Q4</v>
      </c>
      <c r="B1723" s="79" t="str">
        <f t="shared" si="112"/>
        <v>2015Q4</v>
      </c>
      <c r="C1723" s="112" t="s">
        <v>99</v>
      </c>
      <c r="D1723" s="112" t="s">
        <v>127</v>
      </c>
      <c r="E1723" s="112" t="s">
        <v>464</v>
      </c>
      <c r="F1723" s="113">
        <v>443.06</v>
      </c>
      <c r="G1723" s="114">
        <v>11864</v>
      </c>
      <c r="H1723" s="112" t="s">
        <v>107</v>
      </c>
      <c r="I1723" s="82">
        <f t="shared" si="108"/>
        <v>37.344908968307486</v>
      </c>
    </row>
    <row r="1724" spans="1:9" x14ac:dyDescent="0.25">
      <c r="A1724" s="79" t="str">
        <f t="shared" si="111"/>
        <v>H602016Q1</v>
      </c>
      <c r="B1724" s="79" t="str">
        <f t="shared" si="112"/>
        <v>2016Q1</v>
      </c>
      <c r="C1724" s="112" t="s">
        <v>99</v>
      </c>
      <c r="D1724" s="112" t="s">
        <v>428</v>
      </c>
      <c r="E1724" s="112" t="s">
        <v>479</v>
      </c>
      <c r="F1724" s="113">
        <v>371</v>
      </c>
      <c r="G1724" s="114">
        <v>12812</v>
      </c>
      <c r="H1724" s="112" t="s">
        <v>107</v>
      </c>
      <c r="I1724" s="82">
        <f t="shared" si="108"/>
        <v>28.957227599125819</v>
      </c>
    </row>
    <row r="1725" spans="1:9" x14ac:dyDescent="0.25">
      <c r="A1725" s="79" t="str">
        <f t="shared" si="111"/>
        <v>H602016Q2</v>
      </c>
      <c r="B1725" s="79" t="str">
        <f t="shared" si="112"/>
        <v>2016Q2</v>
      </c>
      <c r="C1725" s="112" t="s">
        <v>99</v>
      </c>
      <c r="D1725" s="112" t="s">
        <v>428</v>
      </c>
      <c r="E1725" s="112" t="s">
        <v>480</v>
      </c>
      <c r="F1725" s="113">
        <v>434.5</v>
      </c>
      <c r="G1725" s="114">
        <v>11587</v>
      </c>
      <c r="H1725" s="112" t="s">
        <v>107</v>
      </c>
      <c r="I1725" s="82">
        <f t="shared" si="108"/>
        <v>37.498921204798478</v>
      </c>
    </row>
    <row r="1726" spans="1:9" x14ac:dyDescent="0.25">
      <c r="A1726" s="79" t="str">
        <f t="shared" si="111"/>
        <v>H602016Q3</v>
      </c>
      <c r="B1726" s="79" t="str">
        <f t="shared" si="112"/>
        <v>2016Q3</v>
      </c>
      <c r="C1726" s="112" t="s">
        <v>99</v>
      </c>
      <c r="D1726" s="112" t="s">
        <v>428</v>
      </c>
      <c r="E1726" s="112" t="s">
        <v>481</v>
      </c>
      <c r="F1726" s="113">
        <v>424.2</v>
      </c>
      <c r="G1726" s="114">
        <v>12065</v>
      </c>
      <c r="H1726" s="112" t="s">
        <v>107</v>
      </c>
      <c r="I1726" s="82">
        <f t="shared" si="108"/>
        <v>35.159552424368002</v>
      </c>
    </row>
    <row r="1727" spans="1:9" x14ac:dyDescent="0.25">
      <c r="A1727" s="79" t="str">
        <f t="shared" si="111"/>
        <v>H602016Q4</v>
      </c>
      <c r="B1727" s="79" t="str">
        <f t="shared" si="112"/>
        <v>2016Q4</v>
      </c>
      <c r="C1727" s="112" t="s">
        <v>99</v>
      </c>
      <c r="D1727" s="112" t="s">
        <v>428</v>
      </c>
      <c r="E1727" s="112" t="s">
        <v>464</v>
      </c>
      <c r="F1727" s="113">
        <v>425.8</v>
      </c>
      <c r="G1727" s="114">
        <v>13342</v>
      </c>
      <c r="H1727" s="112" t="s">
        <v>107</v>
      </c>
      <c r="I1727" s="82">
        <f t="shared" si="108"/>
        <v>31.91425573377305</v>
      </c>
    </row>
    <row r="1728" spans="1:9" x14ac:dyDescent="0.25">
      <c r="A1728" s="79" t="str">
        <f t="shared" si="111"/>
        <v>H602017Q1</v>
      </c>
      <c r="B1728" s="79" t="str">
        <f t="shared" si="112"/>
        <v>2017Q1</v>
      </c>
      <c r="C1728" s="112" t="s">
        <v>99</v>
      </c>
      <c r="D1728" s="112" t="s">
        <v>447</v>
      </c>
      <c r="E1728" s="112" t="s">
        <v>479</v>
      </c>
      <c r="F1728" s="113">
        <v>442.08</v>
      </c>
      <c r="G1728" s="114">
        <v>13937</v>
      </c>
      <c r="H1728" s="112" t="s">
        <v>107</v>
      </c>
      <c r="I1728" s="82">
        <f t="shared" si="108"/>
        <v>31.719882327617132</v>
      </c>
    </row>
    <row r="1729" spans="1:9" x14ac:dyDescent="0.25">
      <c r="A1729" s="79" t="str">
        <f t="shared" si="111"/>
        <v>H602017Q2</v>
      </c>
      <c r="B1729" s="79" t="str">
        <f t="shared" si="112"/>
        <v>2017Q2</v>
      </c>
      <c r="C1729" s="112" t="s">
        <v>99</v>
      </c>
      <c r="D1729" s="112" t="s">
        <v>447</v>
      </c>
      <c r="E1729" s="112" t="s">
        <v>480</v>
      </c>
      <c r="F1729" s="113">
        <v>410.1</v>
      </c>
      <c r="G1729" s="114">
        <v>12287</v>
      </c>
      <c r="H1729" s="112" t="s">
        <v>107</v>
      </c>
      <c r="I1729" s="82">
        <f t="shared" si="108"/>
        <v>33.376739643525681</v>
      </c>
    </row>
    <row r="1730" spans="1:9" x14ac:dyDescent="0.25">
      <c r="A1730" s="79" t="str">
        <f t="shared" si="111"/>
        <v>H602017Q3</v>
      </c>
      <c r="B1730" s="79" t="str">
        <f t="shared" si="112"/>
        <v>2017Q3</v>
      </c>
      <c r="C1730" s="112" t="s">
        <v>99</v>
      </c>
      <c r="D1730" s="112" t="s">
        <v>447</v>
      </c>
      <c r="E1730" s="112" t="s">
        <v>481</v>
      </c>
      <c r="F1730" s="113">
        <v>385.66</v>
      </c>
      <c r="G1730" s="114">
        <v>12212</v>
      </c>
      <c r="H1730" s="112" t="s">
        <v>107</v>
      </c>
      <c r="I1730" s="82">
        <f t="shared" si="108"/>
        <v>31.580412708811004</v>
      </c>
    </row>
    <row r="1731" spans="1:9" x14ac:dyDescent="0.25">
      <c r="A1731" s="79" t="str">
        <f t="shared" si="111"/>
        <v>H602017Q4</v>
      </c>
      <c r="B1731" s="79" t="str">
        <f t="shared" si="112"/>
        <v>2017Q4</v>
      </c>
      <c r="C1731" s="112" t="s">
        <v>99</v>
      </c>
      <c r="D1731" s="112" t="s">
        <v>447</v>
      </c>
      <c r="E1731" s="112" t="s">
        <v>464</v>
      </c>
      <c r="F1731" s="113">
        <v>419.02</v>
      </c>
      <c r="G1731" s="114">
        <v>12412</v>
      </c>
      <c r="H1731" s="112" t="s">
        <v>107</v>
      </c>
      <c r="I1731" s="82">
        <f t="shared" ref="I1731:I1794" si="113">F1731/G1731*1000</f>
        <v>33.759265227199485</v>
      </c>
    </row>
    <row r="1732" spans="1:9" x14ac:dyDescent="0.25">
      <c r="A1732" s="79" t="str">
        <f t="shared" si="111"/>
        <v>H602018Q2</v>
      </c>
      <c r="B1732" s="79" t="str">
        <f t="shared" si="112"/>
        <v>2018Q2</v>
      </c>
      <c r="C1732" s="112" t="s">
        <v>99</v>
      </c>
      <c r="D1732" s="112" t="s">
        <v>456</v>
      </c>
      <c r="E1732" s="112" t="s">
        <v>480</v>
      </c>
      <c r="F1732" s="113">
        <v>419.42</v>
      </c>
      <c r="G1732" s="114">
        <v>11997</v>
      </c>
      <c r="H1732" s="112" t="s">
        <v>107</v>
      </c>
      <c r="I1732" s="82">
        <f t="shared" si="113"/>
        <v>34.960406768358759</v>
      </c>
    </row>
    <row r="1733" spans="1:9" x14ac:dyDescent="0.25">
      <c r="A1733" s="79" t="str">
        <f t="shared" si="111"/>
        <v>H602018Q3</v>
      </c>
      <c r="B1733" s="79" t="str">
        <f t="shared" si="112"/>
        <v>2018Q3</v>
      </c>
      <c r="C1733" s="112" t="s">
        <v>99</v>
      </c>
      <c r="D1733" s="112" t="s">
        <v>456</v>
      </c>
      <c r="E1733" s="112" t="s">
        <v>481</v>
      </c>
      <c r="F1733" s="113">
        <v>436.94</v>
      </c>
      <c r="G1733" s="114">
        <v>12394</v>
      </c>
      <c r="H1733" s="112" t="s">
        <v>107</v>
      </c>
      <c r="I1733" s="82">
        <f t="shared" si="113"/>
        <v>35.254155236404713</v>
      </c>
    </row>
    <row r="1734" spans="1:9" x14ac:dyDescent="0.25">
      <c r="A1734" s="79" t="str">
        <f t="shared" si="111"/>
        <v>H602018Q4</v>
      </c>
      <c r="B1734" s="79" t="str">
        <f t="shared" si="112"/>
        <v>2018Q4</v>
      </c>
      <c r="C1734" s="112" t="s">
        <v>99</v>
      </c>
      <c r="D1734" s="112" t="s">
        <v>456</v>
      </c>
      <c r="E1734" s="112" t="s">
        <v>464</v>
      </c>
      <c r="F1734" s="113">
        <v>419.04</v>
      </c>
      <c r="G1734" s="114">
        <v>12091</v>
      </c>
      <c r="H1734" s="112" t="s">
        <v>107</v>
      </c>
      <c r="I1734" s="82">
        <f t="shared" si="113"/>
        <v>34.657183028699038</v>
      </c>
    </row>
    <row r="1735" spans="1:9" x14ac:dyDescent="0.25">
      <c r="A1735" s="79" t="str">
        <f t="shared" si="111"/>
        <v>H602019Q1</v>
      </c>
      <c r="B1735" s="79" t="str">
        <f t="shared" si="112"/>
        <v>2019Q1</v>
      </c>
      <c r="C1735" s="112" t="s">
        <v>99</v>
      </c>
      <c r="D1735" s="112" t="s">
        <v>478</v>
      </c>
      <c r="E1735" s="112" t="s">
        <v>479</v>
      </c>
      <c r="F1735" s="113">
        <v>442.8</v>
      </c>
      <c r="G1735" s="114">
        <v>12147</v>
      </c>
      <c r="H1735" s="112" t="s">
        <v>107</v>
      </c>
      <c r="I1735" s="82">
        <f t="shared" si="113"/>
        <v>36.453445295134607</v>
      </c>
    </row>
    <row r="1736" spans="1:9" x14ac:dyDescent="0.25">
      <c r="A1736" s="79" t="str">
        <f t="shared" si="111"/>
        <v>H602019Q2</v>
      </c>
      <c r="B1736" s="79" t="str">
        <f t="shared" si="112"/>
        <v>2019Q2</v>
      </c>
      <c r="C1736" s="112" t="s">
        <v>99</v>
      </c>
      <c r="D1736" s="112" t="s">
        <v>478</v>
      </c>
      <c r="E1736" s="112" t="s">
        <v>480</v>
      </c>
      <c r="F1736" s="113">
        <v>477.35</v>
      </c>
      <c r="G1736" s="114">
        <v>11770</v>
      </c>
      <c r="H1736" s="112" t="s">
        <v>120</v>
      </c>
      <c r="I1736" s="82">
        <f t="shared" si="113"/>
        <v>40.556499575191168</v>
      </c>
    </row>
    <row r="1737" spans="1:9" x14ac:dyDescent="0.25">
      <c r="A1737" s="79" t="str">
        <f t="shared" si="111"/>
        <v>H612008Q1</v>
      </c>
      <c r="B1737" s="79" t="str">
        <f t="shared" si="112"/>
        <v>2008Q1</v>
      </c>
      <c r="C1737" s="112" t="s">
        <v>100</v>
      </c>
      <c r="D1737" s="112" t="s">
        <v>187</v>
      </c>
      <c r="E1737" s="112" t="s">
        <v>479</v>
      </c>
      <c r="F1737" s="113">
        <v>48</v>
      </c>
      <c r="G1737" s="114">
        <v>8233</v>
      </c>
      <c r="H1737" s="112" t="s">
        <v>120</v>
      </c>
      <c r="I1737" s="82">
        <f t="shared" si="113"/>
        <v>5.8301955544758899</v>
      </c>
    </row>
    <row r="1738" spans="1:9" x14ac:dyDescent="0.25">
      <c r="A1738" s="79" t="str">
        <f t="shared" si="111"/>
        <v>H612008Q2</v>
      </c>
      <c r="B1738" s="79" t="str">
        <f t="shared" si="112"/>
        <v>2008Q2</v>
      </c>
      <c r="C1738" s="112" t="s">
        <v>100</v>
      </c>
      <c r="D1738" s="112" t="s">
        <v>187</v>
      </c>
      <c r="E1738" s="112" t="s">
        <v>480</v>
      </c>
      <c r="F1738" s="113">
        <v>48</v>
      </c>
      <c r="G1738" s="114">
        <v>7623</v>
      </c>
      <c r="H1738" s="112" t="s">
        <v>120</v>
      </c>
      <c r="I1738" s="82">
        <f t="shared" si="113"/>
        <v>6.2967335694608417</v>
      </c>
    </row>
    <row r="1739" spans="1:9" x14ac:dyDescent="0.25">
      <c r="A1739" s="79" t="str">
        <f t="shared" si="111"/>
        <v>H612008Q3</v>
      </c>
      <c r="B1739" s="79" t="str">
        <f t="shared" si="112"/>
        <v>2008Q3</v>
      </c>
      <c r="C1739" s="112" t="s">
        <v>100</v>
      </c>
      <c r="D1739" s="112" t="s">
        <v>187</v>
      </c>
      <c r="E1739" s="112" t="s">
        <v>481</v>
      </c>
      <c r="F1739" s="113">
        <v>75</v>
      </c>
      <c r="G1739" s="114">
        <v>7746</v>
      </c>
      <c r="H1739" s="112" t="s">
        <v>120</v>
      </c>
      <c r="I1739" s="82">
        <f t="shared" si="113"/>
        <v>9.6824167312161116</v>
      </c>
    </row>
    <row r="1740" spans="1:9" x14ac:dyDescent="0.25">
      <c r="A1740" s="79" t="str">
        <f t="shared" si="111"/>
        <v>H612008Q4</v>
      </c>
      <c r="B1740" s="79" t="str">
        <f t="shared" si="112"/>
        <v>2008Q4</v>
      </c>
      <c r="C1740" s="112" t="s">
        <v>100</v>
      </c>
      <c r="D1740" s="112" t="s">
        <v>187</v>
      </c>
      <c r="E1740" s="112" t="s">
        <v>464</v>
      </c>
      <c r="F1740" s="113">
        <v>75</v>
      </c>
      <c r="G1740" s="114">
        <v>7665</v>
      </c>
      <c r="H1740" s="112" t="s">
        <v>120</v>
      </c>
      <c r="I1740" s="82">
        <f t="shared" si="113"/>
        <v>9.7847358121330714</v>
      </c>
    </row>
    <row r="1741" spans="1:9" x14ac:dyDescent="0.25">
      <c r="A1741" s="79" t="str">
        <f t="shared" si="111"/>
        <v>H612009Q1</v>
      </c>
      <c r="B1741" s="79" t="str">
        <f t="shared" si="112"/>
        <v>2009Q1</v>
      </c>
      <c r="C1741" s="112" t="s">
        <v>100</v>
      </c>
      <c r="D1741" s="112" t="s">
        <v>119</v>
      </c>
      <c r="E1741" s="112" t="s">
        <v>479</v>
      </c>
      <c r="F1741" s="113">
        <v>54</v>
      </c>
      <c r="G1741" s="114">
        <v>8230</v>
      </c>
      <c r="H1741" s="112" t="s">
        <v>106</v>
      </c>
      <c r="I1741" s="82">
        <f t="shared" si="113"/>
        <v>6.5613608748481163</v>
      </c>
    </row>
    <row r="1742" spans="1:9" x14ac:dyDescent="0.25">
      <c r="A1742" s="79" t="str">
        <f t="shared" si="111"/>
        <v>H612009Q2</v>
      </c>
      <c r="B1742" s="79" t="str">
        <f t="shared" si="112"/>
        <v>2009Q2</v>
      </c>
      <c r="C1742" s="112" t="s">
        <v>100</v>
      </c>
      <c r="D1742" s="112" t="s">
        <v>119</v>
      </c>
      <c r="E1742" s="112" t="s">
        <v>480</v>
      </c>
      <c r="F1742" s="113">
        <v>72</v>
      </c>
      <c r="G1742" s="114">
        <v>7894</v>
      </c>
      <c r="H1742" s="112" t="s">
        <v>106</v>
      </c>
      <c r="I1742" s="82">
        <f t="shared" si="113"/>
        <v>9.120851279452749</v>
      </c>
    </row>
    <row r="1743" spans="1:9" x14ac:dyDescent="0.25">
      <c r="A1743" s="79" t="str">
        <f t="shared" si="111"/>
        <v>H612010Q1</v>
      </c>
      <c r="B1743" s="79" t="str">
        <f t="shared" si="112"/>
        <v>2010Q1</v>
      </c>
      <c r="C1743" s="112" t="s">
        <v>100</v>
      </c>
      <c r="D1743" s="112" t="s">
        <v>121</v>
      </c>
      <c r="E1743" s="112" t="s">
        <v>479</v>
      </c>
      <c r="F1743" s="113">
        <v>126</v>
      </c>
      <c r="G1743" s="114">
        <v>7216</v>
      </c>
      <c r="H1743" s="112" t="s">
        <v>106</v>
      </c>
      <c r="I1743" s="82">
        <f t="shared" si="113"/>
        <v>17.461197339246119</v>
      </c>
    </row>
    <row r="1744" spans="1:9" x14ac:dyDescent="0.25">
      <c r="A1744" s="79" t="str">
        <f t="shared" si="111"/>
        <v>H612010Q2</v>
      </c>
      <c r="B1744" s="79" t="str">
        <f t="shared" si="112"/>
        <v>2010Q2</v>
      </c>
      <c r="C1744" s="112" t="s">
        <v>100</v>
      </c>
      <c r="D1744" s="112" t="s">
        <v>121</v>
      </c>
      <c r="E1744" s="112" t="s">
        <v>480</v>
      </c>
      <c r="F1744" s="113">
        <v>42</v>
      </c>
      <c r="G1744" s="114">
        <v>7235</v>
      </c>
      <c r="H1744" s="112" t="s">
        <v>106</v>
      </c>
      <c r="I1744" s="82">
        <f t="shared" si="113"/>
        <v>5.8051140290255701</v>
      </c>
    </row>
    <row r="1745" spans="1:9" x14ac:dyDescent="0.25">
      <c r="A1745" s="79" t="str">
        <f t="shared" ref="A1745:A1750" si="114">C1745&amp;D1745&amp;"Q"&amp;E1745</f>
        <v>H612010Q3</v>
      </c>
      <c r="B1745" s="79" t="str">
        <f t="shared" ref="B1745:B1750" si="115">D1745&amp;"Q"&amp;E1745</f>
        <v>2010Q3</v>
      </c>
      <c r="C1745" s="112" t="s">
        <v>100</v>
      </c>
      <c r="D1745" s="112" t="s">
        <v>121</v>
      </c>
      <c r="E1745" s="112" t="s">
        <v>481</v>
      </c>
      <c r="F1745" s="113">
        <v>42</v>
      </c>
      <c r="G1745" s="114">
        <v>7113</v>
      </c>
      <c r="H1745" s="112" t="s">
        <v>106</v>
      </c>
      <c r="I1745" s="82">
        <f t="shared" si="113"/>
        <v>5.904681568958245</v>
      </c>
    </row>
    <row r="1746" spans="1:9" x14ac:dyDescent="0.25">
      <c r="A1746" s="79" t="str">
        <f t="shared" si="114"/>
        <v>H612010Q4</v>
      </c>
      <c r="B1746" s="79" t="str">
        <f t="shared" si="115"/>
        <v>2010Q4</v>
      </c>
      <c r="C1746" s="112" t="s">
        <v>100</v>
      </c>
      <c r="D1746" s="112" t="s">
        <v>121</v>
      </c>
      <c r="E1746" s="112" t="s">
        <v>464</v>
      </c>
      <c r="F1746" s="113">
        <v>94.8</v>
      </c>
      <c r="G1746" s="114">
        <v>7006</v>
      </c>
      <c r="H1746" s="112" t="s">
        <v>120</v>
      </c>
      <c r="I1746" s="82">
        <f t="shared" si="113"/>
        <v>13.53125892092492</v>
      </c>
    </row>
    <row r="1747" spans="1:9" x14ac:dyDescent="0.25">
      <c r="A1747" s="79" t="str">
        <f t="shared" si="114"/>
        <v>H612011Q1</v>
      </c>
      <c r="B1747" s="79" t="str">
        <f t="shared" si="115"/>
        <v>2011Q1</v>
      </c>
      <c r="C1747" s="112" t="s">
        <v>100</v>
      </c>
      <c r="D1747" s="112" t="s">
        <v>123</v>
      </c>
      <c r="E1747" s="112" t="s">
        <v>479</v>
      </c>
      <c r="F1747" s="113">
        <v>78</v>
      </c>
      <c r="G1747" s="114">
        <v>7013</v>
      </c>
      <c r="H1747" s="112" t="s">
        <v>120</v>
      </c>
      <c r="I1747" s="82">
        <f t="shared" si="113"/>
        <v>11.122201625552545</v>
      </c>
    </row>
    <row r="1748" spans="1:9" x14ac:dyDescent="0.25">
      <c r="A1748" s="79" t="str">
        <f t="shared" si="114"/>
        <v>H612011Q2</v>
      </c>
      <c r="B1748" s="79" t="str">
        <f t="shared" si="115"/>
        <v>2011Q2</v>
      </c>
      <c r="C1748" s="112" t="s">
        <v>100</v>
      </c>
      <c r="D1748" s="112" t="s">
        <v>123</v>
      </c>
      <c r="E1748" s="112" t="s">
        <v>480</v>
      </c>
      <c r="F1748" s="113">
        <v>78</v>
      </c>
      <c r="G1748" s="114">
        <v>7011</v>
      </c>
      <c r="H1748" s="112" t="s">
        <v>120</v>
      </c>
      <c r="I1748" s="82">
        <f t="shared" si="113"/>
        <v>11.125374411638854</v>
      </c>
    </row>
    <row r="1749" spans="1:9" x14ac:dyDescent="0.25">
      <c r="A1749" s="79" t="str">
        <f t="shared" si="114"/>
        <v>H612011Q3</v>
      </c>
      <c r="B1749" s="79" t="str">
        <f t="shared" si="115"/>
        <v>2011Q3</v>
      </c>
      <c r="C1749" s="112" t="s">
        <v>100</v>
      </c>
      <c r="D1749" s="112" t="s">
        <v>123</v>
      </c>
      <c r="E1749" s="112" t="s">
        <v>481</v>
      </c>
      <c r="F1749" s="113">
        <v>67.2</v>
      </c>
      <c r="G1749" s="114">
        <v>5102</v>
      </c>
      <c r="H1749" s="112" t="s">
        <v>106</v>
      </c>
      <c r="I1749" s="82">
        <f t="shared" si="113"/>
        <v>13.171305370442964</v>
      </c>
    </row>
    <row r="1750" spans="1:9" x14ac:dyDescent="0.25">
      <c r="A1750" s="79" t="str">
        <f t="shared" si="114"/>
        <v>H612011Q4</v>
      </c>
      <c r="B1750" s="79" t="str">
        <f t="shared" si="115"/>
        <v>2011Q4</v>
      </c>
      <c r="C1750" s="112" t="s">
        <v>100</v>
      </c>
      <c r="D1750" s="112" t="s">
        <v>123</v>
      </c>
      <c r="E1750" s="112" t="s">
        <v>464</v>
      </c>
      <c r="F1750" s="113">
        <v>100.8</v>
      </c>
      <c r="G1750" s="114">
        <v>4907</v>
      </c>
      <c r="H1750" s="112" t="s">
        <v>106</v>
      </c>
      <c r="I1750" s="82">
        <f t="shared" si="113"/>
        <v>20.542082738944362</v>
      </c>
    </row>
    <row r="1751" spans="1:9" x14ac:dyDescent="0.25">
      <c r="A1751" s="79" t="str">
        <f t="shared" ref="A1751:A1785" si="116">C1751&amp;D1751&amp;"Q"&amp;E1751</f>
        <v>H612012Q1</v>
      </c>
      <c r="B1751" s="79" t="str">
        <f t="shared" ref="B1751:B1785" si="117">D1751&amp;"Q"&amp;E1751</f>
        <v>2012Q1</v>
      </c>
      <c r="C1751" s="112" t="s">
        <v>100</v>
      </c>
      <c r="D1751" s="112" t="s">
        <v>124</v>
      </c>
      <c r="E1751" s="112" t="s">
        <v>479</v>
      </c>
      <c r="F1751" s="113">
        <v>74.400000000000006</v>
      </c>
      <c r="G1751" s="114">
        <v>4844</v>
      </c>
      <c r="H1751" s="112" t="s">
        <v>106</v>
      </c>
      <c r="I1751" s="82">
        <f t="shared" si="113"/>
        <v>15.35920726672172</v>
      </c>
    </row>
    <row r="1752" spans="1:9" x14ac:dyDescent="0.25">
      <c r="A1752" s="79" t="str">
        <f t="shared" si="116"/>
        <v>H612012Q2</v>
      </c>
      <c r="B1752" s="79" t="str">
        <f t="shared" si="117"/>
        <v>2012Q2</v>
      </c>
      <c r="C1752" s="112" t="s">
        <v>100</v>
      </c>
      <c r="D1752" s="112" t="s">
        <v>124</v>
      </c>
      <c r="E1752" s="112" t="s">
        <v>480</v>
      </c>
      <c r="F1752" s="113">
        <v>0</v>
      </c>
      <c r="G1752" s="114">
        <v>4337</v>
      </c>
      <c r="H1752" s="112" t="s">
        <v>106</v>
      </c>
      <c r="I1752" s="82">
        <f t="shared" si="113"/>
        <v>0</v>
      </c>
    </row>
    <row r="1753" spans="1:9" x14ac:dyDescent="0.25">
      <c r="A1753" s="79" t="str">
        <f t="shared" si="116"/>
        <v>H612012Q3</v>
      </c>
      <c r="B1753" s="79" t="str">
        <f t="shared" si="117"/>
        <v>2012Q3</v>
      </c>
      <c r="C1753" s="112" t="s">
        <v>100</v>
      </c>
      <c r="D1753" s="112" t="s">
        <v>124</v>
      </c>
      <c r="E1753" s="112" t="s">
        <v>481</v>
      </c>
      <c r="F1753" s="113">
        <v>60</v>
      </c>
      <c r="G1753" s="114">
        <v>4142</v>
      </c>
      <c r="H1753" s="112" t="s">
        <v>106</v>
      </c>
      <c r="I1753" s="82">
        <f t="shared" si="113"/>
        <v>14.485755673587638</v>
      </c>
    </row>
    <row r="1754" spans="1:9" x14ac:dyDescent="0.25">
      <c r="A1754" s="79" t="str">
        <f t="shared" si="116"/>
        <v>H612012Q4</v>
      </c>
      <c r="B1754" s="79" t="str">
        <f t="shared" si="117"/>
        <v>2012Q4</v>
      </c>
      <c r="C1754" s="112" t="s">
        <v>100</v>
      </c>
      <c r="D1754" s="112" t="s">
        <v>124</v>
      </c>
      <c r="E1754" s="112" t="s">
        <v>464</v>
      </c>
      <c r="F1754" s="113">
        <v>36</v>
      </c>
      <c r="G1754" s="114">
        <v>4359</v>
      </c>
      <c r="H1754" s="112" t="s">
        <v>106</v>
      </c>
      <c r="I1754" s="82">
        <f t="shared" si="113"/>
        <v>8.2587749483826567</v>
      </c>
    </row>
    <row r="1755" spans="1:9" x14ac:dyDescent="0.25">
      <c r="A1755" s="79" t="str">
        <f t="shared" si="116"/>
        <v>H612013Q3</v>
      </c>
      <c r="B1755" s="79" t="str">
        <f t="shared" si="117"/>
        <v>2013Q3</v>
      </c>
      <c r="C1755" s="112" t="s">
        <v>100</v>
      </c>
      <c r="D1755" s="112" t="s">
        <v>125</v>
      </c>
      <c r="E1755" s="112" t="s">
        <v>481</v>
      </c>
      <c r="F1755" s="113">
        <v>258</v>
      </c>
      <c r="G1755" s="114">
        <v>4581</v>
      </c>
      <c r="H1755" s="112" t="s">
        <v>106</v>
      </c>
      <c r="I1755" s="82">
        <f t="shared" si="113"/>
        <v>56.319580877537653</v>
      </c>
    </row>
    <row r="1756" spans="1:9" x14ac:dyDescent="0.25">
      <c r="A1756" s="79" t="str">
        <f t="shared" si="116"/>
        <v>H612013Q4</v>
      </c>
      <c r="B1756" s="79" t="str">
        <f t="shared" si="117"/>
        <v>2013Q4</v>
      </c>
      <c r="C1756" s="112" t="s">
        <v>100</v>
      </c>
      <c r="D1756" s="112" t="s">
        <v>125</v>
      </c>
      <c r="E1756" s="112" t="s">
        <v>464</v>
      </c>
      <c r="F1756" s="113">
        <v>94.8</v>
      </c>
      <c r="G1756" s="114">
        <v>4662</v>
      </c>
      <c r="H1756" s="112" t="s">
        <v>106</v>
      </c>
      <c r="I1756" s="82">
        <f t="shared" si="113"/>
        <v>20.334620334620332</v>
      </c>
    </row>
    <row r="1757" spans="1:9" x14ac:dyDescent="0.25">
      <c r="A1757" s="79" t="str">
        <f t="shared" si="116"/>
        <v>H612014Q1</v>
      </c>
      <c r="B1757" s="79" t="str">
        <f t="shared" si="117"/>
        <v>2014Q1</v>
      </c>
      <c r="C1757" s="112" t="s">
        <v>100</v>
      </c>
      <c r="D1757" s="112" t="s">
        <v>126</v>
      </c>
      <c r="E1757" s="112" t="s">
        <v>479</v>
      </c>
      <c r="F1757" s="113">
        <v>94.8</v>
      </c>
      <c r="G1757" s="114">
        <v>4765</v>
      </c>
      <c r="H1757" s="112" t="s">
        <v>106</v>
      </c>
      <c r="I1757" s="82">
        <f t="shared" si="113"/>
        <v>19.895068205666316</v>
      </c>
    </row>
    <row r="1758" spans="1:9" x14ac:dyDescent="0.25">
      <c r="A1758" s="79" t="str">
        <f t="shared" si="116"/>
        <v>H612014Q2</v>
      </c>
      <c r="B1758" s="79" t="str">
        <f t="shared" si="117"/>
        <v>2014Q2</v>
      </c>
      <c r="C1758" s="112" t="s">
        <v>100</v>
      </c>
      <c r="D1758" s="112" t="s">
        <v>126</v>
      </c>
      <c r="E1758" s="112" t="s">
        <v>480</v>
      </c>
      <c r="F1758" s="113">
        <v>100.8</v>
      </c>
      <c r="G1758" s="114">
        <v>4623</v>
      </c>
      <c r="H1758" s="112" t="s">
        <v>106</v>
      </c>
      <c r="I1758" s="82">
        <f t="shared" si="113"/>
        <v>21.804023361453602</v>
      </c>
    </row>
    <row r="1759" spans="1:9" x14ac:dyDescent="0.25">
      <c r="A1759" s="79" t="str">
        <f t="shared" si="116"/>
        <v>H612014Q3</v>
      </c>
      <c r="B1759" s="79" t="str">
        <f t="shared" si="117"/>
        <v>2014Q3</v>
      </c>
      <c r="C1759" s="112" t="s">
        <v>100</v>
      </c>
      <c r="D1759" s="112" t="s">
        <v>126</v>
      </c>
      <c r="E1759" s="112" t="s">
        <v>481</v>
      </c>
      <c r="F1759" s="113">
        <v>120.96</v>
      </c>
      <c r="G1759" s="114">
        <v>4588</v>
      </c>
      <c r="H1759" s="112" t="s">
        <v>106</v>
      </c>
      <c r="I1759" s="82">
        <f t="shared" si="113"/>
        <v>26.364428945074106</v>
      </c>
    </row>
    <row r="1760" spans="1:9" x14ac:dyDescent="0.25">
      <c r="A1760" s="79" t="str">
        <f t="shared" si="116"/>
        <v>H612014Q4</v>
      </c>
      <c r="B1760" s="79" t="str">
        <f t="shared" si="117"/>
        <v>2014Q4</v>
      </c>
      <c r="C1760" s="112" t="s">
        <v>100</v>
      </c>
      <c r="D1760" s="112" t="s">
        <v>126</v>
      </c>
      <c r="E1760" s="112" t="s">
        <v>464</v>
      </c>
      <c r="F1760" s="113">
        <v>86.4</v>
      </c>
      <c r="G1760" s="114">
        <v>4496</v>
      </c>
      <c r="H1760" s="112" t="s">
        <v>106</v>
      </c>
      <c r="I1760" s="82">
        <f t="shared" si="113"/>
        <v>19.217081850533809</v>
      </c>
    </row>
    <row r="1761" spans="1:9" x14ac:dyDescent="0.25">
      <c r="A1761" s="79" t="str">
        <f t="shared" si="116"/>
        <v>H612015Q1</v>
      </c>
      <c r="B1761" s="79" t="str">
        <f t="shared" si="117"/>
        <v>2015Q1</v>
      </c>
      <c r="C1761" s="112" t="s">
        <v>100</v>
      </c>
      <c r="D1761" s="112" t="s">
        <v>127</v>
      </c>
      <c r="E1761" s="112" t="s">
        <v>479</v>
      </c>
      <c r="F1761" s="113">
        <v>110.64</v>
      </c>
      <c r="G1761" s="114">
        <v>4643</v>
      </c>
      <c r="H1761" s="112" t="s">
        <v>106</v>
      </c>
      <c r="I1761" s="82">
        <f t="shared" si="113"/>
        <v>23.829420633211285</v>
      </c>
    </row>
    <row r="1762" spans="1:9" x14ac:dyDescent="0.25">
      <c r="A1762" s="79" t="str">
        <f t="shared" si="116"/>
        <v>H612015Q2</v>
      </c>
      <c r="B1762" s="79" t="str">
        <f t="shared" si="117"/>
        <v>2015Q2</v>
      </c>
      <c r="C1762" s="112" t="s">
        <v>100</v>
      </c>
      <c r="D1762" s="112" t="s">
        <v>127</v>
      </c>
      <c r="E1762" s="112" t="s">
        <v>480</v>
      </c>
      <c r="F1762" s="113">
        <v>102.24</v>
      </c>
      <c r="G1762" s="114">
        <v>4236</v>
      </c>
      <c r="H1762" s="112" t="s">
        <v>106</v>
      </c>
      <c r="I1762" s="82">
        <f t="shared" si="113"/>
        <v>24.135977337110482</v>
      </c>
    </row>
    <row r="1763" spans="1:9" x14ac:dyDescent="0.25">
      <c r="A1763" s="79" t="str">
        <f t="shared" si="116"/>
        <v>H612015Q3</v>
      </c>
      <c r="B1763" s="79" t="str">
        <f t="shared" si="117"/>
        <v>2015Q3</v>
      </c>
      <c r="C1763" s="112" t="s">
        <v>100</v>
      </c>
      <c r="D1763" s="112" t="s">
        <v>127</v>
      </c>
      <c r="E1763" s="112" t="s">
        <v>481</v>
      </c>
      <c r="F1763" s="113">
        <v>103.2</v>
      </c>
      <c r="G1763" s="114">
        <v>4198</v>
      </c>
      <c r="H1763" s="112" t="s">
        <v>106</v>
      </c>
      <c r="I1763" s="82">
        <f t="shared" si="113"/>
        <v>24.583134826107671</v>
      </c>
    </row>
    <row r="1764" spans="1:9" x14ac:dyDescent="0.25">
      <c r="A1764" s="79" t="str">
        <f t="shared" si="116"/>
        <v>H612015Q4</v>
      </c>
      <c r="B1764" s="79" t="str">
        <f t="shared" si="117"/>
        <v>2015Q4</v>
      </c>
      <c r="C1764" s="112" t="s">
        <v>100</v>
      </c>
      <c r="D1764" s="112" t="s">
        <v>127</v>
      </c>
      <c r="E1764" s="112" t="s">
        <v>464</v>
      </c>
      <c r="F1764" s="113">
        <v>116.85</v>
      </c>
      <c r="G1764" s="114">
        <v>4499</v>
      </c>
      <c r="H1764" s="112" t="s">
        <v>106</v>
      </c>
      <c r="I1764" s="82">
        <f t="shared" si="113"/>
        <v>25.972438319626583</v>
      </c>
    </row>
    <row r="1765" spans="1:9" x14ac:dyDescent="0.25">
      <c r="A1765" s="79" t="str">
        <f t="shared" si="116"/>
        <v>H612016Q1</v>
      </c>
      <c r="B1765" s="79" t="str">
        <f t="shared" si="117"/>
        <v>2016Q1</v>
      </c>
      <c r="C1765" s="112" t="s">
        <v>100</v>
      </c>
      <c r="D1765" s="112" t="s">
        <v>428</v>
      </c>
      <c r="E1765" s="112" t="s">
        <v>479</v>
      </c>
      <c r="F1765" s="113">
        <v>92.4</v>
      </c>
      <c r="G1765" s="114">
        <v>4694</v>
      </c>
      <c r="H1765" s="112" t="s">
        <v>106</v>
      </c>
      <c r="I1765" s="82">
        <f t="shared" si="113"/>
        <v>19.684703877290158</v>
      </c>
    </row>
    <row r="1766" spans="1:9" x14ac:dyDescent="0.25">
      <c r="A1766" s="79" t="str">
        <f t="shared" si="116"/>
        <v>H612016Q2</v>
      </c>
      <c r="B1766" s="79" t="str">
        <f t="shared" si="117"/>
        <v>2016Q2</v>
      </c>
      <c r="C1766" s="112" t="s">
        <v>100</v>
      </c>
      <c r="D1766" s="112" t="s">
        <v>428</v>
      </c>
      <c r="E1766" s="112" t="s">
        <v>480</v>
      </c>
      <c r="F1766" s="113">
        <v>132.19999999999999</v>
      </c>
      <c r="G1766" s="114">
        <v>4472</v>
      </c>
      <c r="H1766" s="112" t="s">
        <v>106</v>
      </c>
      <c r="I1766" s="82">
        <f t="shared" si="113"/>
        <v>29.561717352415027</v>
      </c>
    </row>
    <row r="1767" spans="1:9" x14ac:dyDescent="0.25">
      <c r="A1767" s="79" t="str">
        <f t="shared" si="116"/>
        <v>H612016Q3</v>
      </c>
      <c r="B1767" s="79" t="str">
        <f t="shared" si="117"/>
        <v>2016Q3</v>
      </c>
      <c r="C1767" s="112" t="s">
        <v>100</v>
      </c>
      <c r="D1767" s="112" t="s">
        <v>428</v>
      </c>
      <c r="E1767" s="112" t="s">
        <v>481</v>
      </c>
      <c r="F1767" s="113">
        <v>150</v>
      </c>
      <c r="G1767" s="114">
        <v>4752</v>
      </c>
      <c r="H1767" s="112" t="s">
        <v>106</v>
      </c>
      <c r="I1767" s="82">
        <f t="shared" si="113"/>
        <v>31.565656565656568</v>
      </c>
    </row>
    <row r="1768" spans="1:9" x14ac:dyDescent="0.25">
      <c r="A1768" s="79" t="str">
        <f t="shared" si="116"/>
        <v>H612016Q4</v>
      </c>
      <c r="B1768" s="79" t="str">
        <f t="shared" si="117"/>
        <v>2016Q4</v>
      </c>
      <c r="C1768" s="112" t="s">
        <v>100</v>
      </c>
      <c r="D1768" s="112" t="s">
        <v>428</v>
      </c>
      <c r="E1768" s="112" t="s">
        <v>464</v>
      </c>
      <c r="F1768" s="113">
        <v>124.8</v>
      </c>
      <c r="G1768" s="114">
        <v>4664</v>
      </c>
      <c r="H1768" s="112" t="s">
        <v>106</v>
      </c>
      <c r="I1768" s="82">
        <f t="shared" si="113"/>
        <v>26.758147512864493</v>
      </c>
    </row>
    <row r="1769" spans="1:9" x14ac:dyDescent="0.25">
      <c r="A1769" s="79" t="str">
        <f t="shared" si="116"/>
        <v>H612017Q1</v>
      </c>
      <c r="B1769" s="79" t="str">
        <f t="shared" si="117"/>
        <v>2017Q1</v>
      </c>
      <c r="C1769" s="112" t="s">
        <v>100</v>
      </c>
      <c r="D1769" s="112" t="s">
        <v>447</v>
      </c>
      <c r="E1769" s="112" t="s">
        <v>479</v>
      </c>
      <c r="F1769" s="113">
        <v>139.68</v>
      </c>
      <c r="G1769" s="114">
        <v>4803</v>
      </c>
      <c r="H1769" s="112" t="s">
        <v>106</v>
      </c>
      <c r="I1769" s="82">
        <f t="shared" si="113"/>
        <v>29.081823860087447</v>
      </c>
    </row>
    <row r="1770" spans="1:9" x14ac:dyDescent="0.25">
      <c r="A1770" s="79" t="str">
        <f t="shared" si="116"/>
        <v>H612017Q2</v>
      </c>
      <c r="B1770" s="79" t="str">
        <f t="shared" si="117"/>
        <v>2017Q2</v>
      </c>
      <c r="C1770" s="112" t="s">
        <v>100</v>
      </c>
      <c r="D1770" s="112" t="s">
        <v>447</v>
      </c>
      <c r="E1770" s="112" t="s">
        <v>480</v>
      </c>
      <c r="F1770" s="113">
        <v>231.6</v>
      </c>
      <c r="G1770" s="114">
        <v>4352</v>
      </c>
      <c r="H1770" s="112" t="s">
        <v>106</v>
      </c>
      <c r="I1770" s="82">
        <f t="shared" si="113"/>
        <v>53.216911764705884</v>
      </c>
    </row>
    <row r="1771" spans="1:9" x14ac:dyDescent="0.25">
      <c r="A1771" s="79" t="str">
        <f t="shared" si="116"/>
        <v>H612017Q3</v>
      </c>
      <c r="B1771" s="79" t="str">
        <f t="shared" si="117"/>
        <v>2017Q3</v>
      </c>
      <c r="C1771" s="112" t="s">
        <v>100</v>
      </c>
      <c r="D1771" s="112" t="s">
        <v>447</v>
      </c>
      <c r="E1771" s="112" t="s">
        <v>481</v>
      </c>
      <c r="F1771" s="113">
        <v>321.60000000000002</v>
      </c>
      <c r="G1771" s="114">
        <v>4702</v>
      </c>
      <c r="H1771" s="112" t="s">
        <v>106</v>
      </c>
      <c r="I1771" s="82">
        <f t="shared" si="113"/>
        <v>68.396427052318174</v>
      </c>
    </row>
    <row r="1772" spans="1:9" x14ac:dyDescent="0.25">
      <c r="A1772" s="79" t="str">
        <f t="shared" si="116"/>
        <v>H612017Q4</v>
      </c>
      <c r="B1772" s="79" t="str">
        <f t="shared" si="117"/>
        <v>2017Q4</v>
      </c>
      <c r="C1772" s="112" t="s">
        <v>100</v>
      </c>
      <c r="D1772" s="112" t="s">
        <v>447</v>
      </c>
      <c r="E1772" s="112" t="s">
        <v>464</v>
      </c>
      <c r="F1772" s="113">
        <v>198.84</v>
      </c>
      <c r="G1772" s="114">
        <v>4626</v>
      </c>
      <c r="H1772" s="112" t="s">
        <v>106</v>
      </c>
      <c r="I1772" s="82">
        <f t="shared" si="113"/>
        <v>42.983138780804154</v>
      </c>
    </row>
    <row r="1773" spans="1:9" x14ac:dyDescent="0.25">
      <c r="A1773" s="79" t="str">
        <f t="shared" si="116"/>
        <v>H612018Q1</v>
      </c>
      <c r="B1773" s="79" t="str">
        <f t="shared" si="117"/>
        <v>2018Q1</v>
      </c>
      <c r="C1773" s="112" t="s">
        <v>100</v>
      </c>
      <c r="D1773" s="112" t="s">
        <v>456</v>
      </c>
      <c r="E1773" s="112" t="s">
        <v>479</v>
      </c>
      <c r="F1773" s="113">
        <v>188.4</v>
      </c>
      <c r="G1773" s="114">
        <v>4527</v>
      </c>
      <c r="H1773" s="112" t="s">
        <v>106</v>
      </c>
      <c r="I1773" s="82">
        <f t="shared" si="113"/>
        <v>41.616964877402253</v>
      </c>
    </row>
    <row r="1774" spans="1:9" x14ac:dyDescent="0.25">
      <c r="A1774" s="79" t="str">
        <f t="shared" si="116"/>
        <v>H612018Q2</v>
      </c>
      <c r="B1774" s="79" t="str">
        <f t="shared" si="117"/>
        <v>2018Q2</v>
      </c>
      <c r="C1774" s="112" t="s">
        <v>100</v>
      </c>
      <c r="D1774" s="112" t="s">
        <v>456</v>
      </c>
      <c r="E1774" s="112" t="s">
        <v>480</v>
      </c>
      <c r="F1774" s="113">
        <v>127.4</v>
      </c>
      <c r="G1774" s="114">
        <v>4361</v>
      </c>
      <c r="H1774" s="112" t="s">
        <v>106</v>
      </c>
      <c r="I1774" s="82">
        <f t="shared" si="113"/>
        <v>29.213483146067418</v>
      </c>
    </row>
    <row r="1775" spans="1:9" x14ac:dyDescent="0.25">
      <c r="A1775" s="79" t="str">
        <f t="shared" si="116"/>
        <v>H612018Q3</v>
      </c>
      <c r="B1775" s="79" t="str">
        <f t="shared" si="117"/>
        <v>2018Q3</v>
      </c>
      <c r="C1775" s="112" t="s">
        <v>100</v>
      </c>
      <c r="D1775" s="112" t="s">
        <v>456</v>
      </c>
      <c r="E1775" s="112" t="s">
        <v>481</v>
      </c>
      <c r="F1775" s="113">
        <v>157.19999999999999</v>
      </c>
      <c r="G1775" s="114">
        <v>4563</v>
      </c>
      <c r="H1775" s="112" t="s">
        <v>106</v>
      </c>
      <c r="I1775" s="82">
        <f t="shared" si="113"/>
        <v>34.451019066403681</v>
      </c>
    </row>
    <row r="1776" spans="1:9" x14ac:dyDescent="0.25">
      <c r="A1776" s="79" t="str">
        <f t="shared" si="116"/>
        <v>H612018Q4</v>
      </c>
      <c r="B1776" s="79" t="str">
        <f t="shared" si="117"/>
        <v>2018Q4</v>
      </c>
      <c r="C1776" s="112" t="s">
        <v>100</v>
      </c>
      <c r="D1776" s="112" t="s">
        <v>456</v>
      </c>
      <c r="E1776" s="112" t="s">
        <v>464</v>
      </c>
      <c r="F1776" s="113">
        <v>108.24</v>
      </c>
      <c r="G1776" s="114">
        <v>4477</v>
      </c>
      <c r="H1776" s="112" t="s">
        <v>106</v>
      </c>
      <c r="I1776" s="82">
        <f t="shared" si="113"/>
        <v>24.176904176904173</v>
      </c>
    </row>
    <row r="1777" spans="1:9" x14ac:dyDescent="0.25">
      <c r="A1777" s="79" t="str">
        <f t="shared" si="116"/>
        <v>H612019Q1</v>
      </c>
      <c r="B1777" s="79" t="str">
        <f t="shared" si="117"/>
        <v>2019Q1</v>
      </c>
      <c r="C1777" s="112" t="s">
        <v>100</v>
      </c>
      <c r="D1777" s="112" t="s">
        <v>478</v>
      </c>
      <c r="E1777" s="112" t="s">
        <v>479</v>
      </c>
      <c r="F1777" s="113">
        <v>174</v>
      </c>
      <c r="G1777" s="114">
        <v>4378</v>
      </c>
      <c r="H1777" s="112" t="s">
        <v>106</v>
      </c>
      <c r="I1777" s="82">
        <f t="shared" si="113"/>
        <v>39.74417542256738</v>
      </c>
    </row>
    <row r="1778" spans="1:9" x14ac:dyDescent="0.25">
      <c r="A1778" s="79" t="str">
        <f t="shared" si="116"/>
        <v>H612019Q2</v>
      </c>
      <c r="B1778" s="79" t="str">
        <f t="shared" si="117"/>
        <v>2019Q2</v>
      </c>
      <c r="C1778" s="112" t="s">
        <v>100</v>
      </c>
      <c r="D1778" s="112" t="s">
        <v>478</v>
      </c>
      <c r="E1778" s="112" t="s">
        <v>480</v>
      </c>
      <c r="F1778" s="113">
        <v>162</v>
      </c>
      <c r="G1778" s="114">
        <v>4580</v>
      </c>
      <c r="H1778" s="112" t="s">
        <v>106</v>
      </c>
      <c r="I1778" s="82">
        <f t="shared" si="113"/>
        <v>35.37117903930131</v>
      </c>
    </row>
    <row r="1779" spans="1:9" x14ac:dyDescent="0.25">
      <c r="A1779" s="79" t="str">
        <f t="shared" si="116"/>
        <v>H622008Q1</v>
      </c>
      <c r="B1779" s="79" t="str">
        <f t="shared" si="117"/>
        <v>2008Q1</v>
      </c>
      <c r="C1779" s="112" t="s">
        <v>101</v>
      </c>
      <c r="D1779" s="112" t="s">
        <v>187</v>
      </c>
      <c r="E1779" s="112" t="s">
        <v>479</v>
      </c>
      <c r="F1779" s="113">
        <v>588</v>
      </c>
      <c r="G1779" s="114">
        <v>57686</v>
      </c>
      <c r="H1779" s="112" t="s">
        <v>120</v>
      </c>
      <c r="I1779" s="82">
        <f t="shared" si="113"/>
        <v>10.193114447179559</v>
      </c>
    </row>
    <row r="1780" spans="1:9" x14ac:dyDescent="0.25">
      <c r="A1780" s="79" t="str">
        <f t="shared" si="116"/>
        <v>H622008Q2</v>
      </c>
      <c r="B1780" s="79" t="str">
        <f t="shared" si="117"/>
        <v>2008Q2</v>
      </c>
      <c r="C1780" s="112" t="s">
        <v>101</v>
      </c>
      <c r="D1780" s="112" t="s">
        <v>187</v>
      </c>
      <c r="E1780" s="112" t="s">
        <v>480</v>
      </c>
      <c r="F1780" s="113">
        <v>631</v>
      </c>
      <c r="G1780" s="114">
        <v>57757</v>
      </c>
      <c r="H1780" s="112" t="s">
        <v>120</v>
      </c>
      <c r="I1780" s="82">
        <f t="shared" si="113"/>
        <v>10.925082673961597</v>
      </c>
    </row>
    <row r="1781" spans="1:9" x14ac:dyDescent="0.25">
      <c r="A1781" s="79" t="str">
        <f t="shared" si="116"/>
        <v>H622008Q3</v>
      </c>
      <c r="B1781" s="79" t="str">
        <f t="shared" si="117"/>
        <v>2008Q3</v>
      </c>
      <c r="C1781" s="112" t="s">
        <v>101</v>
      </c>
      <c r="D1781" s="112" t="s">
        <v>187</v>
      </c>
      <c r="E1781" s="112" t="s">
        <v>481</v>
      </c>
      <c r="F1781" s="113">
        <v>1008</v>
      </c>
      <c r="G1781" s="114">
        <v>55374</v>
      </c>
      <c r="H1781" s="112" t="s">
        <v>120</v>
      </c>
      <c r="I1781" s="82">
        <f t="shared" si="113"/>
        <v>18.203489002058728</v>
      </c>
    </row>
    <row r="1782" spans="1:9" x14ac:dyDescent="0.25">
      <c r="A1782" s="79" t="str">
        <f t="shared" si="116"/>
        <v>H622008Q4</v>
      </c>
      <c r="B1782" s="79" t="str">
        <f t="shared" si="117"/>
        <v>2008Q4</v>
      </c>
      <c r="C1782" s="112" t="s">
        <v>101</v>
      </c>
      <c r="D1782" s="112" t="s">
        <v>187</v>
      </c>
      <c r="E1782" s="112" t="s">
        <v>464</v>
      </c>
      <c r="F1782" s="113">
        <v>1025</v>
      </c>
      <c r="G1782" s="114">
        <v>54981</v>
      </c>
      <c r="H1782" s="112" t="s">
        <v>120</v>
      </c>
      <c r="I1782" s="82">
        <f t="shared" si="113"/>
        <v>18.642803877703209</v>
      </c>
    </row>
    <row r="1783" spans="1:9" x14ac:dyDescent="0.25">
      <c r="A1783" s="79" t="str">
        <f t="shared" si="116"/>
        <v>H622009Q1</v>
      </c>
      <c r="B1783" s="79" t="str">
        <f t="shared" si="117"/>
        <v>2009Q1</v>
      </c>
      <c r="C1783" s="112" t="s">
        <v>101</v>
      </c>
      <c r="D1783" s="112" t="s">
        <v>119</v>
      </c>
      <c r="E1783" s="112" t="s">
        <v>479</v>
      </c>
      <c r="F1783" s="113">
        <v>1071.0999999999999</v>
      </c>
      <c r="G1783" s="114">
        <v>57470</v>
      </c>
      <c r="H1783" s="112" t="s">
        <v>190</v>
      </c>
      <c r="I1783" s="82">
        <f t="shared" si="113"/>
        <v>18.637550026100573</v>
      </c>
    </row>
    <row r="1784" spans="1:9" x14ac:dyDescent="0.25">
      <c r="A1784" s="79" t="str">
        <f t="shared" si="116"/>
        <v>H622009Q2</v>
      </c>
      <c r="B1784" s="79" t="str">
        <f t="shared" si="117"/>
        <v>2009Q2</v>
      </c>
      <c r="C1784" s="112" t="s">
        <v>101</v>
      </c>
      <c r="D1784" s="112" t="s">
        <v>119</v>
      </c>
      <c r="E1784" s="112" t="s">
        <v>480</v>
      </c>
      <c r="F1784" s="113">
        <v>937</v>
      </c>
      <c r="G1784" s="114">
        <v>56080</v>
      </c>
      <c r="H1784" s="112" t="s">
        <v>106</v>
      </c>
      <c r="I1784" s="82">
        <f t="shared" si="113"/>
        <v>16.70827389443652</v>
      </c>
    </row>
    <row r="1785" spans="1:9" x14ac:dyDescent="0.25">
      <c r="A1785" s="79" t="str">
        <f t="shared" si="116"/>
        <v>H622009Q3</v>
      </c>
      <c r="B1785" s="79" t="str">
        <f t="shared" si="117"/>
        <v>2009Q3</v>
      </c>
      <c r="C1785" s="112" t="s">
        <v>101</v>
      </c>
      <c r="D1785" s="112" t="s">
        <v>119</v>
      </c>
      <c r="E1785" s="112" t="s">
        <v>481</v>
      </c>
      <c r="F1785" s="113">
        <v>1170</v>
      </c>
      <c r="G1785" s="114">
        <v>53698</v>
      </c>
      <c r="H1785" s="112" t="s">
        <v>120</v>
      </c>
      <c r="I1785" s="82">
        <f t="shared" si="113"/>
        <v>21.788520987746285</v>
      </c>
    </row>
    <row r="1786" spans="1:9" x14ac:dyDescent="0.25">
      <c r="A1786" s="79" t="str">
        <f t="shared" ref="A1786:A1822" si="118">C1786&amp;D1786&amp;"Q"&amp;E1786</f>
        <v>H622009Q4</v>
      </c>
      <c r="B1786" s="79" t="str">
        <f t="shared" ref="B1786:B1822" si="119">D1786&amp;"Q"&amp;E1786</f>
        <v>2009Q4</v>
      </c>
      <c r="C1786" s="112" t="s">
        <v>101</v>
      </c>
      <c r="D1786" s="112" t="s">
        <v>119</v>
      </c>
      <c r="E1786" s="112" t="s">
        <v>464</v>
      </c>
      <c r="F1786" s="113">
        <v>1124</v>
      </c>
      <c r="G1786" s="114">
        <v>53688</v>
      </c>
      <c r="H1786" s="112" t="s">
        <v>120</v>
      </c>
      <c r="I1786" s="82">
        <f t="shared" si="113"/>
        <v>20.935777082402026</v>
      </c>
    </row>
    <row r="1787" spans="1:9" x14ac:dyDescent="0.25">
      <c r="A1787" s="79" t="str">
        <f t="shared" si="118"/>
        <v>H622010Q1</v>
      </c>
      <c r="B1787" s="79" t="str">
        <f t="shared" si="119"/>
        <v>2010Q1</v>
      </c>
      <c r="C1787" s="112" t="s">
        <v>101</v>
      </c>
      <c r="D1787" s="112" t="s">
        <v>121</v>
      </c>
      <c r="E1787" s="112" t="s">
        <v>479</v>
      </c>
      <c r="F1787" s="113">
        <v>969</v>
      </c>
      <c r="G1787" s="114">
        <v>55457</v>
      </c>
      <c r="H1787" s="112" t="s">
        <v>106</v>
      </c>
      <c r="I1787" s="82">
        <f t="shared" si="113"/>
        <v>17.472997096849809</v>
      </c>
    </row>
    <row r="1788" spans="1:9" x14ac:dyDescent="0.25">
      <c r="A1788" s="79" t="str">
        <f t="shared" si="118"/>
        <v>H622010Q2</v>
      </c>
      <c r="B1788" s="79" t="str">
        <f t="shared" si="119"/>
        <v>2010Q2</v>
      </c>
      <c r="C1788" s="112" t="s">
        <v>101</v>
      </c>
      <c r="D1788" s="112" t="s">
        <v>121</v>
      </c>
      <c r="E1788" s="112" t="s">
        <v>480</v>
      </c>
      <c r="F1788" s="113">
        <v>1452</v>
      </c>
      <c r="G1788" s="114">
        <v>53785</v>
      </c>
      <c r="H1788" s="112" t="s">
        <v>106</v>
      </c>
      <c r="I1788" s="82">
        <f t="shared" si="113"/>
        <v>26.996374453844009</v>
      </c>
    </row>
    <row r="1789" spans="1:9" x14ac:dyDescent="0.25">
      <c r="A1789" s="79" t="str">
        <f t="shared" si="118"/>
        <v>H622010Q3</v>
      </c>
      <c r="B1789" s="79" t="str">
        <f t="shared" si="119"/>
        <v>2010Q3</v>
      </c>
      <c r="C1789" s="112" t="s">
        <v>101</v>
      </c>
      <c r="D1789" s="112" t="s">
        <v>121</v>
      </c>
      <c r="E1789" s="112" t="s">
        <v>481</v>
      </c>
      <c r="F1789" s="113">
        <v>1002</v>
      </c>
      <c r="G1789" s="114">
        <v>51851</v>
      </c>
      <c r="H1789" s="112" t="s">
        <v>106</v>
      </c>
      <c r="I1789" s="82">
        <f t="shared" si="113"/>
        <v>19.324603189909549</v>
      </c>
    </row>
    <row r="1790" spans="1:9" x14ac:dyDescent="0.25">
      <c r="A1790" s="79" t="str">
        <f t="shared" si="118"/>
        <v>H622010Q4</v>
      </c>
      <c r="B1790" s="79" t="str">
        <f t="shared" si="119"/>
        <v>2010Q4</v>
      </c>
      <c r="C1790" s="112" t="s">
        <v>101</v>
      </c>
      <c r="D1790" s="112" t="s">
        <v>121</v>
      </c>
      <c r="E1790" s="112" t="s">
        <v>464</v>
      </c>
      <c r="F1790" s="113">
        <v>558</v>
      </c>
      <c r="G1790" s="114">
        <v>51157</v>
      </c>
      <c r="H1790" s="112" t="s">
        <v>106</v>
      </c>
      <c r="I1790" s="82">
        <f t="shared" si="113"/>
        <v>10.907598178157437</v>
      </c>
    </row>
    <row r="1791" spans="1:9" x14ac:dyDescent="0.25">
      <c r="A1791" s="79" t="str">
        <f t="shared" si="118"/>
        <v>H622011Q1</v>
      </c>
      <c r="B1791" s="79" t="str">
        <f t="shared" si="119"/>
        <v>2011Q1</v>
      </c>
      <c r="C1791" s="112" t="s">
        <v>101</v>
      </c>
      <c r="D1791" s="112" t="s">
        <v>123</v>
      </c>
      <c r="E1791" s="112" t="s">
        <v>479</v>
      </c>
      <c r="F1791" s="113">
        <v>832</v>
      </c>
      <c r="G1791" s="114">
        <v>53288</v>
      </c>
      <c r="H1791" s="112" t="s">
        <v>106</v>
      </c>
      <c r="I1791" s="82">
        <f t="shared" si="113"/>
        <v>15.613271280588499</v>
      </c>
    </row>
    <row r="1792" spans="1:9" x14ac:dyDescent="0.25">
      <c r="A1792" s="79" t="str">
        <f t="shared" si="118"/>
        <v>H622011Q2</v>
      </c>
      <c r="B1792" s="79" t="str">
        <f t="shared" si="119"/>
        <v>2011Q2</v>
      </c>
      <c r="C1792" s="112" t="s">
        <v>101</v>
      </c>
      <c r="D1792" s="112" t="s">
        <v>123</v>
      </c>
      <c r="E1792" s="112" t="s">
        <v>480</v>
      </c>
      <c r="F1792" s="113">
        <v>1862</v>
      </c>
      <c r="G1792" s="114">
        <v>51921</v>
      </c>
      <c r="H1792" s="112" t="s">
        <v>106</v>
      </c>
      <c r="I1792" s="82">
        <f t="shared" si="113"/>
        <v>35.862175227749852</v>
      </c>
    </row>
    <row r="1793" spans="1:9" x14ac:dyDescent="0.25">
      <c r="A1793" s="79" t="str">
        <f t="shared" si="118"/>
        <v>H622011Q3</v>
      </c>
      <c r="B1793" s="79" t="str">
        <f t="shared" si="119"/>
        <v>2011Q3</v>
      </c>
      <c r="C1793" s="112" t="s">
        <v>101</v>
      </c>
      <c r="D1793" s="112" t="s">
        <v>123</v>
      </c>
      <c r="E1793" s="112" t="s">
        <v>481</v>
      </c>
      <c r="F1793" s="113">
        <v>994</v>
      </c>
      <c r="G1793" s="114">
        <v>51191</v>
      </c>
      <c r="H1793" s="112" t="s">
        <v>106</v>
      </c>
      <c r="I1793" s="82">
        <f t="shared" si="113"/>
        <v>19.417475728155338</v>
      </c>
    </row>
    <row r="1794" spans="1:9" x14ac:dyDescent="0.25">
      <c r="A1794" s="79" t="str">
        <f t="shared" si="118"/>
        <v>H622011Q4</v>
      </c>
      <c r="B1794" s="79" t="str">
        <f t="shared" si="119"/>
        <v>2011Q4</v>
      </c>
      <c r="C1794" s="112" t="s">
        <v>101</v>
      </c>
      <c r="D1794" s="112" t="s">
        <v>123</v>
      </c>
      <c r="E1794" s="112" t="s">
        <v>464</v>
      </c>
      <c r="F1794" s="113">
        <v>990</v>
      </c>
      <c r="G1794" s="114">
        <v>51914</v>
      </c>
      <c r="H1794" s="112" t="s">
        <v>106</v>
      </c>
      <c r="I1794" s="82">
        <f t="shared" si="113"/>
        <v>19.070000385252531</v>
      </c>
    </row>
    <row r="1795" spans="1:9" x14ac:dyDescent="0.25">
      <c r="A1795" s="79" t="str">
        <f t="shared" si="118"/>
        <v>H622012Q1</v>
      </c>
      <c r="B1795" s="79" t="str">
        <f t="shared" si="119"/>
        <v>2012Q1</v>
      </c>
      <c r="C1795" s="112" t="s">
        <v>101</v>
      </c>
      <c r="D1795" s="112" t="s">
        <v>124</v>
      </c>
      <c r="E1795" s="112" t="s">
        <v>479</v>
      </c>
      <c r="F1795" s="113">
        <v>1064</v>
      </c>
      <c r="G1795" s="114">
        <v>51920</v>
      </c>
      <c r="H1795" s="112" t="s">
        <v>106</v>
      </c>
      <c r="I1795" s="82">
        <f t="shared" ref="I1795:I1822" si="120">F1795/G1795*1000</f>
        <v>20.493066255778121</v>
      </c>
    </row>
    <row r="1796" spans="1:9" x14ac:dyDescent="0.25">
      <c r="A1796" s="79" t="str">
        <f t="shared" si="118"/>
        <v>H622012Q2</v>
      </c>
      <c r="B1796" s="79" t="str">
        <f t="shared" si="119"/>
        <v>2012Q2</v>
      </c>
      <c r="C1796" s="112" t="s">
        <v>101</v>
      </c>
      <c r="D1796" s="112" t="s">
        <v>124</v>
      </c>
      <c r="E1796" s="112" t="s">
        <v>480</v>
      </c>
      <c r="F1796" s="113">
        <v>1262</v>
      </c>
      <c r="G1796" s="114">
        <v>50889</v>
      </c>
      <c r="H1796" s="112" t="s">
        <v>106</v>
      </c>
      <c r="I1796" s="82">
        <f t="shared" si="120"/>
        <v>24.799072491108095</v>
      </c>
    </row>
    <row r="1797" spans="1:9" x14ac:dyDescent="0.25">
      <c r="A1797" s="79" t="str">
        <f t="shared" si="118"/>
        <v>H622012Q3</v>
      </c>
      <c r="B1797" s="79" t="str">
        <f t="shared" si="119"/>
        <v>2012Q3</v>
      </c>
      <c r="C1797" s="112" t="s">
        <v>101</v>
      </c>
      <c r="D1797" s="112" t="s">
        <v>124</v>
      </c>
      <c r="E1797" s="112" t="s">
        <v>481</v>
      </c>
      <c r="F1797" s="113">
        <v>824</v>
      </c>
      <c r="G1797" s="114">
        <v>51029</v>
      </c>
      <c r="H1797" s="112" t="s">
        <v>106</v>
      </c>
      <c r="I1797" s="82">
        <f t="shared" si="120"/>
        <v>16.147680730564975</v>
      </c>
    </row>
    <row r="1798" spans="1:9" x14ac:dyDescent="0.25">
      <c r="A1798" s="79" t="str">
        <f t="shared" si="118"/>
        <v>H622012Q4</v>
      </c>
      <c r="B1798" s="79" t="str">
        <f t="shared" si="119"/>
        <v>2012Q4</v>
      </c>
      <c r="C1798" s="112" t="s">
        <v>101</v>
      </c>
      <c r="D1798" s="112" t="s">
        <v>124</v>
      </c>
      <c r="E1798" s="112" t="s">
        <v>464</v>
      </c>
      <c r="F1798" s="113">
        <v>1402</v>
      </c>
      <c r="G1798" s="114">
        <v>51281</v>
      </c>
      <c r="H1798" s="112" t="s">
        <v>106</v>
      </c>
      <c r="I1798" s="82">
        <f t="shared" si="120"/>
        <v>27.33956046098945</v>
      </c>
    </row>
    <row r="1799" spans="1:9" x14ac:dyDescent="0.25">
      <c r="A1799" s="79" t="str">
        <f t="shared" si="118"/>
        <v>H622013Q1</v>
      </c>
      <c r="B1799" s="79" t="str">
        <f t="shared" si="119"/>
        <v>2013Q1</v>
      </c>
      <c r="C1799" s="112" t="s">
        <v>101</v>
      </c>
      <c r="D1799" s="112" t="s">
        <v>125</v>
      </c>
      <c r="E1799" s="112" t="s">
        <v>479</v>
      </c>
      <c r="F1799" s="113">
        <v>1227</v>
      </c>
      <c r="G1799" s="114">
        <v>56010</v>
      </c>
      <c r="H1799" s="112" t="s">
        <v>106</v>
      </c>
      <c r="I1799" s="82">
        <f t="shared" si="120"/>
        <v>21.906802356722011</v>
      </c>
    </row>
    <row r="1800" spans="1:9" x14ac:dyDescent="0.25">
      <c r="A1800" s="79" t="str">
        <f t="shared" si="118"/>
        <v>H622013Q2</v>
      </c>
      <c r="B1800" s="79" t="str">
        <f t="shared" si="119"/>
        <v>2013Q2</v>
      </c>
      <c r="C1800" s="112" t="s">
        <v>101</v>
      </c>
      <c r="D1800" s="112" t="s">
        <v>125</v>
      </c>
      <c r="E1800" s="112" t="s">
        <v>480</v>
      </c>
      <c r="F1800" s="113">
        <v>1426</v>
      </c>
      <c r="G1800" s="114">
        <v>52605</v>
      </c>
      <c r="H1800" s="112" t="s">
        <v>106</v>
      </c>
      <c r="I1800" s="82">
        <f t="shared" si="120"/>
        <v>27.107689383138485</v>
      </c>
    </row>
    <row r="1801" spans="1:9" x14ac:dyDescent="0.25">
      <c r="A1801" s="79" t="str">
        <f t="shared" si="118"/>
        <v>H622013Q3</v>
      </c>
      <c r="B1801" s="79" t="str">
        <f t="shared" si="119"/>
        <v>2013Q3</v>
      </c>
      <c r="C1801" s="112" t="s">
        <v>101</v>
      </c>
      <c r="D1801" s="112" t="s">
        <v>125</v>
      </c>
      <c r="E1801" s="112" t="s">
        <v>481</v>
      </c>
      <c r="F1801" s="113">
        <v>1180</v>
      </c>
      <c r="G1801" s="114">
        <v>53184</v>
      </c>
      <c r="H1801" s="112" t="s">
        <v>106</v>
      </c>
      <c r="I1801" s="82">
        <f t="shared" si="120"/>
        <v>22.187123947051745</v>
      </c>
    </row>
    <row r="1802" spans="1:9" x14ac:dyDescent="0.25">
      <c r="A1802" s="79" t="str">
        <f t="shared" si="118"/>
        <v>H622013Q4</v>
      </c>
      <c r="B1802" s="79" t="str">
        <f t="shared" si="119"/>
        <v>2013Q4</v>
      </c>
      <c r="C1802" s="112" t="s">
        <v>101</v>
      </c>
      <c r="D1802" s="112" t="s">
        <v>125</v>
      </c>
      <c r="E1802" s="112" t="s">
        <v>464</v>
      </c>
      <c r="F1802" s="113">
        <v>1395</v>
      </c>
      <c r="G1802" s="114">
        <v>54675</v>
      </c>
      <c r="H1802" s="112" t="s">
        <v>106</v>
      </c>
      <c r="I1802" s="82">
        <f t="shared" si="120"/>
        <v>25.514403292181068</v>
      </c>
    </row>
    <row r="1803" spans="1:9" x14ac:dyDescent="0.25">
      <c r="A1803" s="79" t="str">
        <f t="shared" si="118"/>
        <v>H622014Q1</v>
      </c>
      <c r="B1803" s="79" t="str">
        <f t="shared" si="119"/>
        <v>2014Q1</v>
      </c>
      <c r="C1803" s="112" t="s">
        <v>101</v>
      </c>
      <c r="D1803" s="112" t="s">
        <v>126</v>
      </c>
      <c r="E1803" s="112" t="s">
        <v>479</v>
      </c>
      <c r="F1803" s="113">
        <v>1410</v>
      </c>
      <c r="G1803" s="114">
        <v>55633</v>
      </c>
      <c r="H1803" s="112" t="s">
        <v>106</v>
      </c>
      <c r="I1803" s="82">
        <f t="shared" si="120"/>
        <v>25.344669530674242</v>
      </c>
    </row>
    <row r="1804" spans="1:9" x14ac:dyDescent="0.25">
      <c r="A1804" s="79" t="str">
        <f t="shared" si="118"/>
        <v>H622014Q2</v>
      </c>
      <c r="B1804" s="79" t="str">
        <f t="shared" si="119"/>
        <v>2014Q2</v>
      </c>
      <c r="C1804" s="112" t="s">
        <v>101</v>
      </c>
      <c r="D1804" s="112" t="s">
        <v>126</v>
      </c>
      <c r="E1804" s="112" t="s">
        <v>480</v>
      </c>
      <c r="F1804" s="113">
        <v>1391</v>
      </c>
      <c r="G1804" s="114">
        <v>55212</v>
      </c>
      <c r="H1804" s="112" t="s">
        <v>106</v>
      </c>
      <c r="I1804" s="82">
        <f t="shared" si="120"/>
        <v>25.193798449612402</v>
      </c>
    </row>
    <row r="1805" spans="1:9" x14ac:dyDescent="0.25">
      <c r="A1805" s="79" t="str">
        <f t="shared" si="118"/>
        <v>H622014Q3</v>
      </c>
      <c r="B1805" s="79" t="str">
        <f t="shared" si="119"/>
        <v>2014Q3</v>
      </c>
      <c r="C1805" s="112" t="s">
        <v>101</v>
      </c>
      <c r="D1805" s="112" t="s">
        <v>126</v>
      </c>
      <c r="E1805" s="112" t="s">
        <v>481</v>
      </c>
      <c r="F1805" s="113">
        <v>1642</v>
      </c>
      <c r="G1805" s="114">
        <v>55511</v>
      </c>
      <c r="H1805" s="112" t="s">
        <v>106</v>
      </c>
      <c r="I1805" s="82">
        <f t="shared" si="120"/>
        <v>29.57972293779611</v>
      </c>
    </row>
    <row r="1806" spans="1:9" x14ac:dyDescent="0.25">
      <c r="A1806" s="79" t="str">
        <f t="shared" si="118"/>
        <v>H622015Q1</v>
      </c>
      <c r="B1806" s="79" t="str">
        <f t="shared" si="119"/>
        <v>2015Q1</v>
      </c>
      <c r="C1806" s="112" t="s">
        <v>101</v>
      </c>
      <c r="D1806" s="112" t="s">
        <v>127</v>
      </c>
      <c r="E1806" s="112" t="s">
        <v>479</v>
      </c>
      <c r="F1806" s="113">
        <v>804</v>
      </c>
      <c r="G1806" s="114">
        <v>56570</v>
      </c>
      <c r="H1806" s="112" t="s">
        <v>106</v>
      </c>
      <c r="I1806" s="82">
        <f t="shared" si="120"/>
        <v>14.21248011313417</v>
      </c>
    </row>
    <row r="1807" spans="1:9" x14ac:dyDescent="0.25">
      <c r="A1807" s="79" t="str">
        <f t="shared" si="118"/>
        <v>H622015Q2</v>
      </c>
      <c r="B1807" s="79" t="str">
        <f t="shared" si="119"/>
        <v>2015Q2</v>
      </c>
      <c r="C1807" s="112" t="s">
        <v>101</v>
      </c>
      <c r="D1807" s="112" t="s">
        <v>127</v>
      </c>
      <c r="E1807" s="112" t="s">
        <v>480</v>
      </c>
      <c r="F1807" s="113">
        <v>1013</v>
      </c>
      <c r="G1807" s="114">
        <v>57019</v>
      </c>
      <c r="H1807" s="112" t="s">
        <v>106</v>
      </c>
      <c r="I1807" s="82">
        <f t="shared" si="120"/>
        <v>17.766007821954084</v>
      </c>
    </row>
    <row r="1808" spans="1:9" x14ac:dyDescent="0.25">
      <c r="A1808" s="79" t="str">
        <f t="shared" si="118"/>
        <v>H622015Q3</v>
      </c>
      <c r="B1808" s="79" t="str">
        <f t="shared" si="119"/>
        <v>2015Q3</v>
      </c>
      <c r="C1808" s="112" t="s">
        <v>101</v>
      </c>
      <c r="D1808" s="112" t="s">
        <v>127</v>
      </c>
      <c r="E1808" s="112" t="s">
        <v>481</v>
      </c>
      <c r="F1808" s="113">
        <v>1356</v>
      </c>
      <c r="G1808" s="114">
        <v>56655</v>
      </c>
      <c r="H1808" s="112" t="s">
        <v>106</v>
      </c>
      <c r="I1808" s="82">
        <f t="shared" si="120"/>
        <v>23.934339422822344</v>
      </c>
    </row>
    <row r="1809" spans="1:9" x14ac:dyDescent="0.25">
      <c r="A1809" s="79" t="str">
        <f t="shared" si="118"/>
        <v>H622015Q4</v>
      </c>
      <c r="B1809" s="79" t="str">
        <f t="shared" si="119"/>
        <v>2015Q4</v>
      </c>
      <c r="C1809" s="112" t="s">
        <v>101</v>
      </c>
      <c r="D1809" s="112" t="s">
        <v>127</v>
      </c>
      <c r="E1809" s="112" t="s">
        <v>464</v>
      </c>
      <c r="F1809" s="113">
        <v>1095</v>
      </c>
      <c r="G1809" s="114">
        <v>56726</v>
      </c>
      <c r="H1809" s="112" t="s">
        <v>106</v>
      </c>
      <c r="I1809" s="82">
        <f t="shared" si="120"/>
        <v>19.303317702640765</v>
      </c>
    </row>
    <row r="1810" spans="1:9" x14ac:dyDescent="0.25">
      <c r="A1810" s="79" t="str">
        <f t="shared" si="118"/>
        <v>H622016Q1</v>
      </c>
      <c r="B1810" s="79" t="str">
        <f t="shared" si="119"/>
        <v>2016Q1</v>
      </c>
      <c r="C1810" s="112" t="s">
        <v>101</v>
      </c>
      <c r="D1810" s="112" t="s">
        <v>428</v>
      </c>
      <c r="E1810" s="112" t="s">
        <v>479</v>
      </c>
      <c r="F1810" s="113">
        <v>1088</v>
      </c>
      <c r="G1810" s="114">
        <v>68490</v>
      </c>
      <c r="H1810" s="112" t="s">
        <v>106</v>
      </c>
      <c r="I1810" s="82">
        <f t="shared" si="120"/>
        <v>15.885530734413782</v>
      </c>
    </row>
    <row r="1811" spans="1:9" x14ac:dyDescent="0.25">
      <c r="A1811" s="79" t="str">
        <f t="shared" si="118"/>
        <v>H622016Q2</v>
      </c>
      <c r="B1811" s="79" t="str">
        <f t="shared" si="119"/>
        <v>2016Q2</v>
      </c>
      <c r="C1811" s="112" t="s">
        <v>101</v>
      </c>
      <c r="D1811" s="112" t="s">
        <v>428</v>
      </c>
      <c r="E1811" s="112" t="s">
        <v>480</v>
      </c>
      <c r="F1811" s="113">
        <v>940</v>
      </c>
      <c r="G1811" s="114">
        <v>68382</v>
      </c>
      <c r="H1811" s="112" t="s">
        <v>106</v>
      </c>
      <c r="I1811" s="82">
        <f t="shared" si="120"/>
        <v>13.746307507823696</v>
      </c>
    </row>
    <row r="1812" spans="1:9" x14ac:dyDescent="0.25">
      <c r="A1812" s="79" t="str">
        <f t="shared" si="118"/>
        <v>H622016Q3</v>
      </c>
      <c r="B1812" s="79" t="str">
        <f t="shared" si="119"/>
        <v>2016Q3</v>
      </c>
      <c r="C1812" s="112" t="s">
        <v>101</v>
      </c>
      <c r="D1812" s="112" t="s">
        <v>428</v>
      </c>
      <c r="E1812" s="112" t="s">
        <v>481</v>
      </c>
      <c r="F1812" s="113">
        <v>1031</v>
      </c>
      <c r="G1812" s="114">
        <v>58353</v>
      </c>
      <c r="H1812" s="112" t="s">
        <v>106</v>
      </c>
      <c r="I1812" s="82">
        <f t="shared" si="120"/>
        <v>17.668328963378062</v>
      </c>
    </row>
    <row r="1813" spans="1:9" x14ac:dyDescent="0.25">
      <c r="A1813" s="79" t="str">
        <f t="shared" si="118"/>
        <v>H622016Q4</v>
      </c>
      <c r="B1813" s="79" t="str">
        <f t="shared" si="119"/>
        <v>2016Q4</v>
      </c>
      <c r="C1813" s="112" t="s">
        <v>101</v>
      </c>
      <c r="D1813" s="112" t="s">
        <v>428</v>
      </c>
      <c r="E1813" s="112" t="s">
        <v>464</v>
      </c>
      <c r="F1813" s="113">
        <v>666</v>
      </c>
      <c r="G1813" s="114">
        <v>58960</v>
      </c>
      <c r="H1813" s="112" t="s">
        <v>106</v>
      </c>
      <c r="I1813" s="82">
        <f t="shared" si="120"/>
        <v>11.295793758480325</v>
      </c>
    </row>
    <row r="1814" spans="1:9" x14ac:dyDescent="0.25">
      <c r="A1814" s="79" t="str">
        <f t="shared" si="118"/>
        <v>H622017Q1</v>
      </c>
      <c r="B1814" s="79" t="str">
        <f t="shared" si="119"/>
        <v>2017Q1</v>
      </c>
      <c r="C1814" s="112" t="s">
        <v>101</v>
      </c>
      <c r="D1814" s="112" t="s">
        <v>447</v>
      </c>
      <c r="E1814" s="112" t="s">
        <v>479</v>
      </c>
      <c r="F1814" s="113">
        <v>635</v>
      </c>
      <c r="G1814" s="114">
        <v>62505</v>
      </c>
      <c r="H1814" s="112" t="s">
        <v>106</v>
      </c>
      <c r="I1814" s="82">
        <f t="shared" si="120"/>
        <v>10.159187265018799</v>
      </c>
    </row>
    <row r="1815" spans="1:9" x14ac:dyDescent="0.25">
      <c r="A1815" s="79" t="str">
        <f t="shared" si="118"/>
        <v>H622017Q2</v>
      </c>
      <c r="B1815" s="79" t="str">
        <f t="shared" si="119"/>
        <v>2017Q2</v>
      </c>
      <c r="C1815" s="112" t="s">
        <v>101</v>
      </c>
      <c r="D1815" s="112" t="s">
        <v>447</v>
      </c>
      <c r="E1815" s="112" t="s">
        <v>480</v>
      </c>
      <c r="F1815" s="113">
        <v>1141</v>
      </c>
      <c r="G1815" s="114">
        <v>60493</v>
      </c>
      <c r="H1815" s="112" t="s">
        <v>106</v>
      </c>
      <c r="I1815" s="82">
        <f t="shared" si="120"/>
        <v>18.861686476121204</v>
      </c>
    </row>
    <row r="1816" spans="1:9" x14ac:dyDescent="0.25">
      <c r="A1816" s="79" t="str">
        <f t="shared" si="118"/>
        <v>H622017Q3</v>
      </c>
      <c r="B1816" s="79" t="str">
        <f t="shared" si="119"/>
        <v>2017Q3</v>
      </c>
      <c r="C1816" s="112" t="s">
        <v>101</v>
      </c>
      <c r="D1816" s="112" t="s">
        <v>447</v>
      </c>
      <c r="E1816" s="112" t="s">
        <v>481</v>
      </c>
      <c r="F1816" s="113">
        <v>664</v>
      </c>
      <c r="G1816" s="114">
        <v>60858</v>
      </c>
      <c r="H1816" s="112" t="s">
        <v>106</v>
      </c>
      <c r="I1816" s="82">
        <f t="shared" si="120"/>
        <v>10.910644451017122</v>
      </c>
    </row>
    <row r="1817" spans="1:9" x14ac:dyDescent="0.25">
      <c r="A1817" s="79" t="str">
        <f t="shared" si="118"/>
        <v>H622017Q4</v>
      </c>
      <c r="B1817" s="79" t="str">
        <f t="shared" si="119"/>
        <v>2017Q4</v>
      </c>
      <c r="C1817" s="112" t="s">
        <v>101</v>
      </c>
      <c r="D1817" s="112" t="s">
        <v>447</v>
      </c>
      <c r="E1817" s="112" t="s">
        <v>464</v>
      </c>
      <c r="F1817" s="113">
        <v>1215</v>
      </c>
      <c r="G1817" s="114">
        <v>61047</v>
      </c>
      <c r="H1817" s="112" t="s">
        <v>106</v>
      </c>
      <c r="I1817" s="82">
        <f t="shared" si="120"/>
        <v>19.902697921273774</v>
      </c>
    </row>
    <row r="1818" spans="1:9" x14ac:dyDescent="0.25">
      <c r="A1818" s="79" t="str">
        <f t="shared" si="118"/>
        <v>H622018Q1</v>
      </c>
      <c r="B1818" s="79" t="str">
        <f t="shared" si="119"/>
        <v>2018Q1</v>
      </c>
      <c r="C1818" s="112" t="s">
        <v>101</v>
      </c>
      <c r="D1818" s="112" t="s">
        <v>456</v>
      </c>
      <c r="E1818" s="112" t="s">
        <v>479</v>
      </c>
      <c r="F1818" s="113">
        <v>628.4</v>
      </c>
      <c r="G1818" s="114">
        <v>62824</v>
      </c>
      <c r="H1818" s="112" t="s">
        <v>106</v>
      </c>
      <c r="I1818" s="82">
        <f t="shared" si="120"/>
        <v>10.002546797402267</v>
      </c>
    </row>
    <row r="1819" spans="1:9" x14ac:dyDescent="0.25">
      <c r="A1819" s="79" t="str">
        <f t="shared" si="118"/>
        <v>H622018Q2</v>
      </c>
      <c r="B1819" s="79" t="str">
        <f t="shared" si="119"/>
        <v>2018Q2</v>
      </c>
      <c r="C1819" s="112" t="s">
        <v>101</v>
      </c>
      <c r="D1819" s="112" t="s">
        <v>456</v>
      </c>
      <c r="E1819" s="112" t="s">
        <v>480</v>
      </c>
      <c r="F1819" s="113">
        <v>756.4</v>
      </c>
      <c r="G1819" s="114">
        <v>64435</v>
      </c>
      <c r="H1819" s="112" t="s">
        <v>106</v>
      </c>
      <c r="I1819" s="82">
        <f t="shared" si="120"/>
        <v>11.738961744393574</v>
      </c>
    </row>
    <row r="1820" spans="1:9" x14ac:dyDescent="0.25">
      <c r="A1820" s="79" t="str">
        <f t="shared" si="118"/>
        <v>H622018Q3</v>
      </c>
      <c r="B1820" s="79" t="str">
        <f t="shared" si="119"/>
        <v>2018Q3</v>
      </c>
      <c r="C1820" s="112" t="s">
        <v>101</v>
      </c>
      <c r="D1820" s="112" t="s">
        <v>456</v>
      </c>
      <c r="E1820" s="112" t="s">
        <v>481</v>
      </c>
      <c r="F1820" s="113">
        <v>756.9</v>
      </c>
      <c r="G1820" s="114">
        <v>65626</v>
      </c>
      <c r="H1820" s="112" t="s">
        <v>106</v>
      </c>
      <c r="I1820" s="82">
        <f t="shared" si="120"/>
        <v>11.533538536555632</v>
      </c>
    </row>
    <row r="1821" spans="1:9" x14ac:dyDescent="0.25">
      <c r="A1821" s="79" t="str">
        <f t="shared" si="118"/>
        <v>H622018Q4</v>
      </c>
      <c r="B1821" s="79" t="str">
        <f t="shared" si="119"/>
        <v>2018Q4</v>
      </c>
      <c r="C1821" s="112" t="s">
        <v>101</v>
      </c>
      <c r="D1821" s="112" t="s">
        <v>456</v>
      </c>
      <c r="E1821" s="112" t="s">
        <v>464</v>
      </c>
      <c r="F1821" s="113">
        <v>1415.4</v>
      </c>
      <c r="G1821" s="114">
        <v>65940</v>
      </c>
      <c r="H1821" s="112" t="s">
        <v>106</v>
      </c>
      <c r="I1821" s="82">
        <f t="shared" si="120"/>
        <v>21.464968152866245</v>
      </c>
    </row>
    <row r="1822" spans="1:9" x14ac:dyDescent="0.25">
      <c r="A1822" s="79" t="str">
        <f t="shared" si="118"/>
        <v>H622019Q1</v>
      </c>
      <c r="B1822" s="79" t="str">
        <f t="shared" si="119"/>
        <v>2019Q1</v>
      </c>
      <c r="C1822" s="112" t="s">
        <v>101</v>
      </c>
      <c r="D1822" s="112" t="s">
        <v>478</v>
      </c>
      <c r="E1822" s="112" t="s">
        <v>479</v>
      </c>
      <c r="F1822" s="113">
        <v>1253.9000000000001</v>
      </c>
      <c r="G1822" s="114">
        <v>67428</v>
      </c>
      <c r="H1822" s="112" t="s">
        <v>106</v>
      </c>
      <c r="I1822" s="82">
        <f t="shared" si="120"/>
        <v>18.596132170611618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84"/>
  <sheetViews>
    <sheetView zoomScale="70" zoomScaleNormal="70" workbookViewId="0">
      <selection sqref="A1:H70"/>
    </sheetView>
  </sheetViews>
  <sheetFormatPr defaultRowHeight="15" x14ac:dyDescent="0.25"/>
  <cols>
    <col min="1" max="1" width="54.85546875" bestFit="1" customWidth="1"/>
    <col min="2" max="2" width="7.42578125" bestFit="1" customWidth="1"/>
    <col min="3" max="3" width="32.28515625" customWidth="1"/>
    <col min="4" max="4" width="23.5703125" bestFit="1" customWidth="1"/>
    <col min="5" max="5" width="22.7109375" bestFit="1" customWidth="1"/>
    <col min="6" max="6" width="8.140625" bestFit="1" customWidth="1"/>
    <col min="7" max="7" width="8.85546875" customWidth="1"/>
    <col min="8" max="8" width="15.28515625" customWidth="1"/>
    <col min="9" max="11" width="14.28515625" customWidth="1"/>
  </cols>
  <sheetData>
    <row r="1" spans="1:14" ht="21" x14ac:dyDescent="0.35">
      <c r="A1" s="115" t="s">
        <v>0</v>
      </c>
      <c r="B1" s="115" t="s">
        <v>32</v>
      </c>
      <c r="C1" s="115" t="s">
        <v>33</v>
      </c>
      <c r="D1" s="115" t="s">
        <v>34</v>
      </c>
      <c r="E1" s="115" t="s">
        <v>35</v>
      </c>
      <c r="F1" s="115" t="s">
        <v>36</v>
      </c>
      <c r="G1" s="115" t="s">
        <v>37</v>
      </c>
      <c r="H1" s="115" t="s">
        <v>38</v>
      </c>
      <c r="I1" s="162" t="s">
        <v>39</v>
      </c>
      <c r="J1" s="162"/>
      <c r="K1" s="162"/>
    </row>
    <row r="2" spans="1:14" x14ac:dyDescent="0.25">
      <c r="A2" s="117" t="s">
        <v>2</v>
      </c>
      <c r="B2" s="117" t="s">
        <v>40</v>
      </c>
      <c r="C2" s="117" t="s">
        <v>469</v>
      </c>
      <c r="D2" s="117" t="s">
        <v>41</v>
      </c>
      <c r="E2" s="117" t="s">
        <v>42</v>
      </c>
      <c r="F2" s="117" t="s">
        <v>480</v>
      </c>
      <c r="G2" s="118">
        <v>1</v>
      </c>
      <c r="H2" s="117" t="s">
        <v>120</v>
      </c>
    </row>
    <row r="3" spans="1:14" x14ac:dyDescent="0.25">
      <c r="A3" s="117" t="s">
        <v>475</v>
      </c>
      <c r="B3" s="117" t="s">
        <v>43</v>
      </c>
      <c r="C3" s="117" t="s">
        <v>482</v>
      </c>
      <c r="D3" s="117" t="s">
        <v>44</v>
      </c>
      <c r="E3" s="117" t="s">
        <v>45</v>
      </c>
      <c r="F3" s="117" t="s">
        <v>480</v>
      </c>
      <c r="G3" s="118">
        <v>1</v>
      </c>
      <c r="H3" s="117" t="s">
        <v>120</v>
      </c>
    </row>
    <row r="4" spans="1:14" x14ac:dyDescent="0.25">
      <c r="A4" s="117" t="s">
        <v>6</v>
      </c>
      <c r="B4" s="117" t="s">
        <v>46</v>
      </c>
      <c r="C4" s="117" t="s">
        <v>472</v>
      </c>
      <c r="D4" s="117" t="s">
        <v>44</v>
      </c>
      <c r="E4" s="117" t="s">
        <v>45</v>
      </c>
      <c r="F4" s="117" t="s">
        <v>480</v>
      </c>
      <c r="G4" s="118">
        <v>1</v>
      </c>
      <c r="H4" s="117" t="s">
        <v>120</v>
      </c>
      <c r="I4" s="103" t="s">
        <v>454</v>
      </c>
      <c r="J4" s="104"/>
      <c r="K4" s="105"/>
      <c r="L4" s="105"/>
      <c r="M4" s="105"/>
      <c r="N4" s="79"/>
    </row>
    <row r="5" spans="1:14" x14ac:dyDescent="0.25">
      <c r="A5" s="117" t="s">
        <v>26</v>
      </c>
      <c r="B5" s="117" t="s">
        <v>47</v>
      </c>
      <c r="C5" s="117" t="s">
        <v>452</v>
      </c>
      <c r="D5" s="117" t="s">
        <v>41</v>
      </c>
      <c r="E5" s="117" t="s">
        <v>45</v>
      </c>
      <c r="F5" s="117" t="s">
        <v>480</v>
      </c>
      <c r="G5" s="118">
        <v>1</v>
      </c>
      <c r="H5" s="117" t="s">
        <v>120</v>
      </c>
    </row>
    <row r="6" spans="1:14" x14ac:dyDescent="0.25">
      <c r="A6" s="117" t="s">
        <v>392</v>
      </c>
      <c r="B6" s="117" t="s">
        <v>48</v>
      </c>
      <c r="C6" s="117" t="s">
        <v>444</v>
      </c>
      <c r="D6" s="117" t="s">
        <v>44</v>
      </c>
      <c r="E6" s="117" t="s">
        <v>42</v>
      </c>
      <c r="F6" s="117" t="s">
        <v>480</v>
      </c>
      <c r="G6" s="118">
        <v>1</v>
      </c>
      <c r="H6" s="117" t="s">
        <v>120</v>
      </c>
    </row>
    <row r="7" spans="1:14" x14ac:dyDescent="0.25">
      <c r="A7" s="117" t="s">
        <v>18</v>
      </c>
      <c r="B7" s="117" t="s">
        <v>49</v>
      </c>
      <c r="C7" s="117" t="s">
        <v>473</v>
      </c>
      <c r="D7" s="117" t="s">
        <v>44</v>
      </c>
      <c r="E7" s="117" t="s">
        <v>45</v>
      </c>
      <c r="F7" s="117" t="s">
        <v>480</v>
      </c>
      <c r="G7" s="118">
        <v>1</v>
      </c>
      <c r="H7" s="117" t="s">
        <v>120</v>
      </c>
    </row>
    <row r="8" spans="1:14" x14ac:dyDescent="0.25">
      <c r="A8" s="117" t="s">
        <v>19</v>
      </c>
      <c r="B8" s="117" t="s">
        <v>50</v>
      </c>
      <c r="C8" s="117" t="s">
        <v>441</v>
      </c>
      <c r="D8" s="117" t="s">
        <v>44</v>
      </c>
      <c r="E8" s="117" t="s">
        <v>45</v>
      </c>
      <c r="F8" s="117" t="s">
        <v>480</v>
      </c>
      <c r="G8" s="118">
        <v>1</v>
      </c>
      <c r="H8" s="117" t="s">
        <v>120</v>
      </c>
    </row>
    <row r="9" spans="1:14" x14ac:dyDescent="0.25">
      <c r="A9" s="117" t="s">
        <v>402</v>
      </c>
      <c r="B9" s="117" t="s">
        <v>51</v>
      </c>
      <c r="C9" s="117" t="s">
        <v>470</v>
      </c>
      <c r="D9" s="117" t="s">
        <v>44</v>
      </c>
      <c r="E9" s="117" t="s">
        <v>45</v>
      </c>
      <c r="F9" s="117" t="s">
        <v>480</v>
      </c>
      <c r="G9" s="118">
        <v>1</v>
      </c>
      <c r="H9" s="117" t="s">
        <v>120</v>
      </c>
    </row>
    <row r="10" spans="1:14" x14ac:dyDescent="0.25">
      <c r="A10" s="117" t="s">
        <v>24</v>
      </c>
      <c r="B10" s="117" t="s">
        <v>52</v>
      </c>
      <c r="C10" s="117" t="s">
        <v>53</v>
      </c>
      <c r="D10" s="117" t="s">
        <v>41</v>
      </c>
      <c r="E10" s="117" t="s">
        <v>45</v>
      </c>
      <c r="F10" s="117" t="s">
        <v>480</v>
      </c>
      <c r="G10" s="118">
        <v>1</v>
      </c>
      <c r="H10" s="117" t="s">
        <v>120</v>
      </c>
    </row>
    <row r="11" spans="1:14" x14ac:dyDescent="0.25">
      <c r="A11" s="117" t="s">
        <v>405</v>
      </c>
      <c r="B11" s="117" t="s">
        <v>54</v>
      </c>
      <c r="C11" s="117" t="s">
        <v>491</v>
      </c>
      <c r="D11" s="117" t="s">
        <v>44</v>
      </c>
      <c r="E11" s="117" t="s">
        <v>120</v>
      </c>
      <c r="F11" s="117" t="s">
        <v>480</v>
      </c>
      <c r="G11" s="118">
        <v>1</v>
      </c>
      <c r="H11" s="117" t="s">
        <v>120</v>
      </c>
    </row>
    <row r="12" spans="1:14" x14ac:dyDescent="0.25">
      <c r="A12" s="117" t="s">
        <v>28</v>
      </c>
      <c r="B12" s="117" t="s">
        <v>55</v>
      </c>
      <c r="C12" s="117" t="s">
        <v>483</v>
      </c>
      <c r="D12" s="117" t="s">
        <v>44</v>
      </c>
      <c r="E12" s="117" t="s">
        <v>45</v>
      </c>
      <c r="F12" s="117" t="s">
        <v>480</v>
      </c>
      <c r="G12" s="118">
        <v>1</v>
      </c>
      <c r="H12" s="117" t="s">
        <v>120</v>
      </c>
    </row>
    <row r="13" spans="1:14" x14ac:dyDescent="0.25">
      <c r="A13" s="117" t="s">
        <v>410</v>
      </c>
      <c r="B13" s="117" t="s">
        <v>56</v>
      </c>
      <c r="C13" s="117" t="s">
        <v>445</v>
      </c>
      <c r="D13" s="117" t="s">
        <v>41</v>
      </c>
      <c r="E13" s="117" t="s">
        <v>45</v>
      </c>
      <c r="F13" s="117" t="s">
        <v>480</v>
      </c>
      <c r="G13" s="118">
        <v>1</v>
      </c>
      <c r="H13" s="117" t="s">
        <v>120</v>
      </c>
    </row>
    <row r="14" spans="1:14" x14ac:dyDescent="0.25">
      <c r="A14" s="117" t="s">
        <v>386</v>
      </c>
      <c r="B14" s="117" t="s">
        <v>57</v>
      </c>
      <c r="C14" s="117" t="s">
        <v>58</v>
      </c>
      <c r="D14" s="117" t="s">
        <v>41</v>
      </c>
      <c r="E14" s="117" t="s">
        <v>42</v>
      </c>
      <c r="F14" s="117" t="s">
        <v>480</v>
      </c>
      <c r="G14" s="118">
        <v>1</v>
      </c>
      <c r="H14" s="117" t="s">
        <v>120</v>
      </c>
    </row>
    <row r="15" spans="1:14" x14ac:dyDescent="0.25">
      <c r="A15" s="117" t="s">
        <v>29</v>
      </c>
      <c r="B15" s="117" t="s">
        <v>59</v>
      </c>
      <c r="C15" s="117" t="s">
        <v>476</v>
      </c>
      <c r="D15" s="117" t="s">
        <v>44</v>
      </c>
      <c r="E15" s="117" t="s">
        <v>120</v>
      </c>
      <c r="F15" s="117" t="s">
        <v>480</v>
      </c>
      <c r="G15" s="118">
        <v>1</v>
      </c>
      <c r="H15" s="117" t="s">
        <v>120</v>
      </c>
    </row>
    <row r="16" spans="1:14" x14ac:dyDescent="0.25">
      <c r="A16" s="117" t="s">
        <v>415</v>
      </c>
      <c r="B16" s="117" t="s">
        <v>60</v>
      </c>
      <c r="C16" s="117" t="s">
        <v>120</v>
      </c>
      <c r="D16" s="117" t="s">
        <v>120</v>
      </c>
      <c r="E16" s="117" t="s">
        <v>120</v>
      </c>
      <c r="F16" s="117" t="s">
        <v>120</v>
      </c>
      <c r="G16" s="118">
        <v>1</v>
      </c>
      <c r="H16" s="117" t="s">
        <v>120</v>
      </c>
    </row>
    <row r="17" spans="1:8" x14ac:dyDescent="0.25">
      <c r="A17" s="117" t="s">
        <v>30</v>
      </c>
      <c r="B17" s="117" t="s">
        <v>61</v>
      </c>
      <c r="C17" s="117" t="s">
        <v>465</v>
      </c>
      <c r="D17" s="117" t="s">
        <v>44</v>
      </c>
      <c r="E17" s="117" t="s">
        <v>45</v>
      </c>
      <c r="F17" s="117" t="s">
        <v>480</v>
      </c>
      <c r="G17" s="118">
        <v>1</v>
      </c>
      <c r="H17" s="117" t="s">
        <v>120</v>
      </c>
    </row>
    <row r="18" spans="1:8" x14ac:dyDescent="0.25">
      <c r="A18" s="117" t="s">
        <v>387</v>
      </c>
      <c r="B18" s="117" t="s">
        <v>62</v>
      </c>
      <c r="C18" s="117" t="s">
        <v>422</v>
      </c>
      <c r="D18" s="117" t="s">
        <v>44</v>
      </c>
      <c r="E18" s="117" t="s">
        <v>45</v>
      </c>
      <c r="F18" s="117" t="s">
        <v>480</v>
      </c>
      <c r="G18" s="118">
        <v>1</v>
      </c>
      <c r="H18" s="117" t="s">
        <v>120</v>
      </c>
    </row>
    <row r="19" spans="1:8" x14ac:dyDescent="0.25">
      <c r="A19" s="117" t="s">
        <v>395</v>
      </c>
      <c r="B19" s="117" t="s">
        <v>63</v>
      </c>
      <c r="C19" s="117" t="s">
        <v>466</v>
      </c>
      <c r="D19" s="117" t="s">
        <v>41</v>
      </c>
      <c r="E19" s="117" t="s">
        <v>45</v>
      </c>
      <c r="F19" s="117" t="s">
        <v>480</v>
      </c>
      <c r="G19" s="118">
        <v>1</v>
      </c>
      <c r="H19" s="117" t="s">
        <v>120</v>
      </c>
    </row>
    <row r="20" spans="1:8" x14ac:dyDescent="0.25">
      <c r="A20" s="117" t="s">
        <v>396</v>
      </c>
      <c r="B20" s="117" t="s">
        <v>64</v>
      </c>
      <c r="C20" s="117" t="s">
        <v>120</v>
      </c>
      <c r="D20" s="117" t="s">
        <v>120</v>
      </c>
      <c r="E20" s="117" t="s">
        <v>120</v>
      </c>
      <c r="F20" s="117" t="s">
        <v>120</v>
      </c>
      <c r="G20" s="118">
        <v>1</v>
      </c>
      <c r="H20" s="117" t="s">
        <v>120</v>
      </c>
    </row>
    <row r="21" spans="1:8" x14ac:dyDescent="0.25">
      <c r="A21" s="117" t="s">
        <v>397</v>
      </c>
      <c r="B21" s="117" t="s">
        <v>65</v>
      </c>
      <c r="C21" s="117" t="s">
        <v>120</v>
      </c>
      <c r="D21" s="117" t="s">
        <v>120</v>
      </c>
      <c r="E21" s="117" t="s">
        <v>120</v>
      </c>
      <c r="F21" s="117" t="s">
        <v>120</v>
      </c>
      <c r="G21" s="118">
        <v>1</v>
      </c>
      <c r="H21" s="117" t="s">
        <v>120</v>
      </c>
    </row>
    <row r="22" spans="1:8" x14ac:dyDescent="0.25">
      <c r="A22" s="117" t="s">
        <v>399</v>
      </c>
      <c r="B22" s="117" t="s">
        <v>66</v>
      </c>
      <c r="C22" s="117" t="s">
        <v>120</v>
      </c>
      <c r="D22" s="117" t="s">
        <v>120</v>
      </c>
      <c r="E22" s="117" t="s">
        <v>120</v>
      </c>
      <c r="F22" s="117" t="s">
        <v>120</v>
      </c>
      <c r="G22" s="118">
        <v>1</v>
      </c>
      <c r="H22" s="117" t="s">
        <v>120</v>
      </c>
    </row>
    <row r="23" spans="1:8" x14ac:dyDescent="0.25">
      <c r="A23" s="117" t="s">
        <v>400</v>
      </c>
      <c r="B23" s="117" t="s">
        <v>67</v>
      </c>
      <c r="C23" s="117" t="s">
        <v>120</v>
      </c>
      <c r="D23" s="117" t="s">
        <v>120</v>
      </c>
      <c r="E23" s="117" t="s">
        <v>120</v>
      </c>
      <c r="F23" s="117" t="s">
        <v>120</v>
      </c>
      <c r="G23" s="118">
        <v>1</v>
      </c>
      <c r="H23" s="117" t="s">
        <v>120</v>
      </c>
    </row>
    <row r="24" spans="1:8" x14ac:dyDescent="0.25">
      <c r="A24" s="117" t="s">
        <v>15</v>
      </c>
      <c r="B24" s="117" t="s">
        <v>68</v>
      </c>
      <c r="C24" s="117" t="s">
        <v>120</v>
      </c>
      <c r="D24" s="117" t="s">
        <v>120</v>
      </c>
      <c r="E24" s="117" t="s">
        <v>120</v>
      </c>
      <c r="F24" s="117" t="s">
        <v>120</v>
      </c>
      <c r="G24" s="118">
        <v>1</v>
      </c>
      <c r="H24" s="117" t="s">
        <v>120</v>
      </c>
    </row>
    <row r="25" spans="1:8" x14ac:dyDescent="0.25">
      <c r="A25" s="117" t="s">
        <v>398</v>
      </c>
      <c r="B25" s="117" t="s">
        <v>69</v>
      </c>
      <c r="C25" s="117" t="s">
        <v>120</v>
      </c>
      <c r="D25" s="117" t="s">
        <v>120</v>
      </c>
      <c r="E25" s="117" t="s">
        <v>120</v>
      </c>
      <c r="F25" s="117" t="s">
        <v>120</v>
      </c>
      <c r="G25" s="118">
        <v>1</v>
      </c>
      <c r="H25" s="117" t="s">
        <v>120</v>
      </c>
    </row>
    <row r="26" spans="1:8" x14ac:dyDescent="0.25">
      <c r="A26" s="117" t="s">
        <v>417</v>
      </c>
      <c r="B26" s="117" t="s">
        <v>359</v>
      </c>
      <c r="C26" s="117" t="s">
        <v>499</v>
      </c>
      <c r="D26" s="117" t="s">
        <v>41</v>
      </c>
      <c r="E26" s="117" t="s">
        <v>42</v>
      </c>
      <c r="F26" s="117" t="s">
        <v>480</v>
      </c>
      <c r="G26" s="118">
        <v>1</v>
      </c>
      <c r="H26" s="117" t="s">
        <v>494</v>
      </c>
    </row>
    <row r="27" spans="1:8" x14ac:dyDescent="0.25">
      <c r="A27" s="117" t="s">
        <v>416</v>
      </c>
      <c r="B27" s="117" t="s">
        <v>358</v>
      </c>
      <c r="C27" s="117" t="s">
        <v>499</v>
      </c>
      <c r="D27" s="117" t="s">
        <v>41</v>
      </c>
      <c r="E27" s="117" t="s">
        <v>42</v>
      </c>
      <c r="F27" s="117" t="s">
        <v>480</v>
      </c>
      <c r="G27" s="118">
        <v>1</v>
      </c>
      <c r="H27" s="117" t="s">
        <v>494</v>
      </c>
    </row>
    <row r="28" spans="1:8" x14ac:dyDescent="0.25">
      <c r="A28" s="117" t="s">
        <v>418</v>
      </c>
      <c r="B28" s="117" t="s">
        <v>360</v>
      </c>
      <c r="C28" s="117" t="s">
        <v>499</v>
      </c>
      <c r="D28" s="117" t="s">
        <v>41</v>
      </c>
      <c r="E28" s="117" t="s">
        <v>42</v>
      </c>
      <c r="F28" s="117" t="s">
        <v>480</v>
      </c>
      <c r="G28" s="118">
        <v>1</v>
      </c>
      <c r="H28" s="117" t="s">
        <v>494</v>
      </c>
    </row>
    <row r="29" spans="1:8" x14ac:dyDescent="0.25">
      <c r="A29" s="117" t="s">
        <v>408</v>
      </c>
      <c r="B29" s="117" t="s">
        <v>70</v>
      </c>
      <c r="C29" s="117" t="s">
        <v>120</v>
      </c>
      <c r="D29" s="117" t="s">
        <v>120</v>
      </c>
      <c r="E29" s="117" t="s">
        <v>120</v>
      </c>
      <c r="F29" s="117" t="s">
        <v>120</v>
      </c>
      <c r="G29" s="118">
        <v>1</v>
      </c>
      <c r="H29" s="117" t="s">
        <v>120</v>
      </c>
    </row>
    <row r="30" spans="1:8" x14ac:dyDescent="0.25">
      <c r="A30" s="117" t="s">
        <v>16</v>
      </c>
      <c r="B30" s="117" t="s">
        <v>71</v>
      </c>
      <c r="C30" s="117" t="s">
        <v>120</v>
      </c>
      <c r="D30" s="117" t="s">
        <v>120</v>
      </c>
      <c r="E30" s="117" t="s">
        <v>120</v>
      </c>
      <c r="F30" s="117" t="s">
        <v>120</v>
      </c>
      <c r="G30" s="118">
        <v>1</v>
      </c>
      <c r="H30" s="117" t="s">
        <v>120</v>
      </c>
    </row>
    <row r="31" spans="1:8" x14ac:dyDescent="0.25">
      <c r="A31" s="117" t="s">
        <v>3</v>
      </c>
      <c r="B31" s="117" t="s">
        <v>72</v>
      </c>
      <c r="C31" s="117" t="s">
        <v>442</v>
      </c>
      <c r="D31" s="117" t="s">
        <v>41</v>
      </c>
      <c r="E31" s="117" t="s">
        <v>120</v>
      </c>
      <c r="F31" s="117" t="s">
        <v>480</v>
      </c>
      <c r="G31" s="118">
        <v>1</v>
      </c>
      <c r="H31" s="117" t="s">
        <v>120</v>
      </c>
    </row>
    <row r="32" spans="1:8" x14ac:dyDescent="0.25">
      <c r="A32" s="117" t="s">
        <v>20</v>
      </c>
      <c r="B32" s="117" t="s">
        <v>74</v>
      </c>
      <c r="C32" s="117" t="s">
        <v>120</v>
      </c>
      <c r="D32" s="117" t="s">
        <v>120</v>
      </c>
      <c r="E32" s="117" t="s">
        <v>120</v>
      </c>
      <c r="F32" s="117" t="s">
        <v>120</v>
      </c>
      <c r="G32" s="118">
        <v>1</v>
      </c>
      <c r="H32" s="117" t="s">
        <v>120</v>
      </c>
    </row>
    <row r="33" spans="1:8" x14ac:dyDescent="0.25">
      <c r="A33" s="117" t="s">
        <v>12</v>
      </c>
      <c r="B33" s="117" t="s">
        <v>75</v>
      </c>
      <c r="C33" s="117" t="s">
        <v>120</v>
      </c>
      <c r="D33" s="117" t="s">
        <v>120</v>
      </c>
      <c r="E33" s="117" t="s">
        <v>120</v>
      </c>
      <c r="F33" s="117" t="s">
        <v>120</v>
      </c>
      <c r="G33" s="119"/>
      <c r="H33" s="117" t="s">
        <v>120</v>
      </c>
    </row>
    <row r="34" spans="1:8" x14ac:dyDescent="0.25">
      <c r="A34" s="117" t="s">
        <v>17</v>
      </c>
      <c r="B34" s="117" t="s">
        <v>76</v>
      </c>
      <c r="C34" s="117" t="s">
        <v>120</v>
      </c>
      <c r="D34" s="117" t="s">
        <v>120</v>
      </c>
      <c r="E34" s="117" t="s">
        <v>120</v>
      </c>
      <c r="F34" s="117" t="s">
        <v>120</v>
      </c>
      <c r="G34" s="119"/>
      <c r="H34" s="117" t="s">
        <v>120</v>
      </c>
    </row>
    <row r="35" spans="1:8" x14ac:dyDescent="0.25">
      <c r="A35" s="117" t="s">
        <v>21</v>
      </c>
      <c r="B35" s="117" t="s">
        <v>77</v>
      </c>
      <c r="C35" s="117" t="s">
        <v>474</v>
      </c>
      <c r="D35" s="117" t="s">
        <v>78</v>
      </c>
      <c r="E35" s="117" t="s">
        <v>45</v>
      </c>
      <c r="F35" s="117" t="s">
        <v>480</v>
      </c>
      <c r="G35" s="118">
        <v>1</v>
      </c>
      <c r="H35" s="117" t="s">
        <v>120</v>
      </c>
    </row>
    <row r="36" spans="1:8" x14ac:dyDescent="0.25">
      <c r="A36" s="117" t="s">
        <v>468</v>
      </c>
      <c r="B36" s="117" t="s">
        <v>79</v>
      </c>
      <c r="C36" s="117" t="s">
        <v>492</v>
      </c>
      <c r="D36" s="117" t="s">
        <v>41</v>
      </c>
      <c r="E36" s="117" t="s">
        <v>42</v>
      </c>
      <c r="F36" s="117" t="s">
        <v>480</v>
      </c>
      <c r="G36" s="118">
        <v>1</v>
      </c>
      <c r="H36" s="117" t="s">
        <v>120</v>
      </c>
    </row>
    <row r="37" spans="1:8" x14ac:dyDescent="0.25">
      <c r="A37" s="117" t="s">
        <v>406</v>
      </c>
      <c r="B37" s="117" t="s">
        <v>80</v>
      </c>
      <c r="C37" s="117" t="s">
        <v>120</v>
      </c>
      <c r="D37" s="117" t="s">
        <v>120</v>
      </c>
      <c r="E37" s="117" t="s">
        <v>120</v>
      </c>
      <c r="F37" s="117" t="s">
        <v>120</v>
      </c>
      <c r="G37" s="118">
        <v>1</v>
      </c>
      <c r="H37" s="117" t="s">
        <v>120</v>
      </c>
    </row>
    <row r="38" spans="1:8" x14ac:dyDescent="0.25">
      <c r="A38" s="117" t="s">
        <v>81</v>
      </c>
      <c r="B38" s="117" t="s">
        <v>82</v>
      </c>
      <c r="C38" s="117" t="s">
        <v>120</v>
      </c>
      <c r="D38" s="117" t="s">
        <v>120</v>
      </c>
      <c r="E38" s="117" t="s">
        <v>120</v>
      </c>
      <c r="F38" s="117" t="s">
        <v>120</v>
      </c>
      <c r="G38" s="119"/>
      <c r="H38" s="117" t="s">
        <v>120</v>
      </c>
    </row>
    <row r="39" spans="1:8" x14ac:dyDescent="0.25">
      <c r="A39" s="117" t="s">
        <v>25</v>
      </c>
      <c r="B39" s="117" t="s">
        <v>83</v>
      </c>
      <c r="C39" s="117" t="s">
        <v>120</v>
      </c>
      <c r="D39" s="117" t="s">
        <v>120</v>
      </c>
      <c r="E39" s="117" t="s">
        <v>120</v>
      </c>
      <c r="F39" s="117" t="s">
        <v>120</v>
      </c>
      <c r="G39" s="118">
        <v>1</v>
      </c>
      <c r="H39" s="117" t="s">
        <v>120</v>
      </c>
    </row>
    <row r="40" spans="1:8" x14ac:dyDescent="0.25">
      <c r="A40" s="117" t="s">
        <v>391</v>
      </c>
      <c r="B40" s="117" t="s">
        <v>84</v>
      </c>
      <c r="C40" s="117" t="s">
        <v>486</v>
      </c>
      <c r="D40" s="117" t="s">
        <v>44</v>
      </c>
      <c r="E40" s="117" t="s">
        <v>45</v>
      </c>
      <c r="F40" s="117" t="s">
        <v>480</v>
      </c>
      <c r="G40" s="118">
        <v>1</v>
      </c>
      <c r="H40" s="117" t="s">
        <v>120</v>
      </c>
    </row>
    <row r="41" spans="1:8" x14ac:dyDescent="0.25">
      <c r="A41" s="117" t="s">
        <v>409</v>
      </c>
      <c r="B41" s="117" t="s">
        <v>85</v>
      </c>
      <c r="C41" s="117" t="s">
        <v>120</v>
      </c>
      <c r="D41" s="117" t="s">
        <v>120</v>
      </c>
      <c r="E41" s="117" t="s">
        <v>120</v>
      </c>
      <c r="F41" s="117" t="s">
        <v>120</v>
      </c>
      <c r="G41" s="118">
        <v>1</v>
      </c>
      <c r="H41" s="117" t="s">
        <v>120</v>
      </c>
    </row>
    <row r="42" spans="1:8" x14ac:dyDescent="0.25">
      <c r="A42" s="117" t="s">
        <v>233</v>
      </c>
      <c r="B42" s="117" t="s">
        <v>86</v>
      </c>
      <c r="C42" s="117" t="s">
        <v>120</v>
      </c>
      <c r="D42" s="117" t="s">
        <v>120</v>
      </c>
      <c r="E42" s="117" t="s">
        <v>120</v>
      </c>
      <c r="F42" s="117" t="s">
        <v>120</v>
      </c>
      <c r="G42" s="118">
        <v>1</v>
      </c>
      <c r="H42" s="117" t="s">
        <v>120</v>
      </c>
    </row>
    <row r="43" spans="1:8" x14ac:dyDescent="0.25">
      <c r="A43" s="117" t="s">
        <v>31</v>
      </c>
      <c r="B43" s="117" t="s">
        <v>87</v>
      </c>
      <c r="C43" s="117" t="s">
        <v>234</v>
      </c>
      <c r="D43" s="117" t="s">
        <v>44</v>
      </c>
      <c r="E43" s="117" t="s">
        <v>45</v>
      </c>
      <c r="F43" s="117" t="s">
        <v>480</v>
      </c>
      <c r="G43" s="118">
        <v>1</v>
      </c>
      <c r="H43" s="117" t="s">
        <v>120</v>
      </c>
    </row>
    <row r="44" spans="1:8" x14ac:dyDescent="0.25">
      <c r="A44" s="117" t="s">
        <v>1</v>
      </c>
      <c r="B44" s="117" t="s">
        <v>88</v>
      </c>
      <c r="C44" s="117" t="s">
        <v>493</v>
      </c>
      <c r="D44" s="117" t="s">
        <v>41</v>
      </c>
      <c r="E44" s="117" t="s">
        <v>42</v>
      </c>
      <c r="F44" s="117" t="s">
        <v>480</v>
      </c>
      <c r="G44" s="118">
        <v>1</v>
      </c>
      <c r="H44" s="117" t="s">
        <v>120</v>
      </c>
    </row>
    <row r="45" spans="1:8" x14ac:dyDescent="0.25">
      <c r="A45" s="117" t="s">
        <v>388</v>
      </c>
      <c r="B45" s="117" t="s">
        <v>89</v>
      </c>
      <c r="C45" s="117" t="s">
        <v>120</v>
      </c>
      <c r="D45" s="117" t="s">
        <v>120</v>
      </c>
      <c r="E45" s="117" t="s">
        <v>120</v>
      </c>
      <c r="F45" s="117" t="s">
        <v>120</v>
      </c>
      <c r="G45" s="118">
        <v>1</v>
      </c>
      <c r="H45" s="117" t="s">
        <v>120</v>
      </c>
    </row>
    <row r="46" spans="1:8" x14ac:dyDescent="0.25">
      <c r="A46" s="117" t="s">
        <v>11</v>
      </c>
      <c r="B46" s="117" t="s">
        <v>90</v>
      </c>
      <c r="C46" s="117" t="s">
        <v>120</v>
      </c>
      <c r="D46" s="117" t="s">
        <v>120</v>
      </c>
      <c r="E46" s="117" t="s">
        <v>120</v>
      </c>
      <c r="F46" s="117" t="s">
        <v>120</v>
      </c>
      <c r="G46" s="119"/>
      <c r="H46" s="117" t="s">
        <v>120</v>
      </c>
    </row>
    <row r="47" spans="1:8" x14ac:dyDescent="0.25">
      <c r="A47" s="117" t="s">
        <v>13</v>
      </c>
      <c r="B47" s="117" t="s">
        <v>91</v>
      </c>
      <c r="C47" s="117" t="s">
        <v>120</v>
      </c>
      <c r="D47" s="117" t="s">
        <v>120</v>
      </c>
      <c r="E47" s="117" t="s">
        <v>120</v>
      </c>
      <c r="F47" s="117" t="s">
        <v>120</v>
      </c>
      <c r="G47" s="118">
        <v>1</v>
      </c>
      <c r="H47" s="117" t="s">
        <v>120</v>
      </c>
    </row>
    <row r="48" spans="1:8" x14ac:dyDescent="0.25">
      <c r="A48" s="117" t="s">
        <v>394</v>
      </c>
      <c r="B48" s="117" t="s">
        <v>92</v>
      </c>
      <c r="C48" s="117" t="s">
        <v>484</v>
      </c>
      <c r="D48" s="117" t="s">
        <v>44</v>
      </c>
      <c r="E48" s="117" t="s">
        <v>120</v>
      </c>
      <c r="F48" s="117" t="s">
        <v>480</v>
      </c>
      <c r="G48" s="118">
        <v>1</v>
      </c>
      <c r="H48" s="117" t="s">
        <v>120</v>
      </c>
    </row>
    <row r="49" spans="1:8" x14ac:dyDescent="0.25">
      <c r="A49" s="117" t="s">
        <v>27</v>
      </c>
      <c r="B49" s="117" t="s">
        <v>93</v>
      </c>
      <c r="C49" s="117" t="s">
        <v>120</v>
      </c>
      <c r="D49" s="117" t="s">
        <v>120</v>
      </c>
      <c r="E49" s="117" t="s">
        <v>120</v>
      </c>
      <c r="F49" s="117" t="s">
        <v>120</v>
      </c>
      <c r="G49" s="119"/>
      <c r="H49" s="117" t="s">
        <v>120</v>
      </c>
    </row>
    <row r="50" spans="1:8" x14ac:dyDescent="0.25">
      <c r="A50" s="117" t="s">
        <v>413</v>
      </c>
      <c r="B50" s="117" t="s">
        <v>94</v>
      </c>
      <c r="C50" s="117" t="s">
        <v>120</v>
      </c>
      <c r="D50" s="117" t="s">
        <v>120</v>
      </c>
      <c r="E50" s="117" t="s">
        <v>120</v>
      </c>
      <c r="F50" s="117" t="s">
        <v>120</v>
      </c>
      <c r="G50" s="119"/>
      <c r="H50" s="117" t="s">
        <v>120</v>
      </c>
    </row>
    <row r="51" spans="1:8" x14ac:dyDescent="0.25">
      <c r="A51" s="117" t="s">
        <v>407</v>
      </c>
      <c r="B51" s="117" t="s">
        <v>95</v>
      </c>
      <c r="C51" s="117" t="s">
        <v>485</v>
      </c>
      <c r="D51" s="117" t="s">
        <v>44</v>
      </c>
      <c r="E51" s="117" t="s">
        <v>45</v>
      </c>
      <c r="F51" s="117" t="s">
        <v>480</v>
      </c>
      <c r="G51" s="118">
        <v>1</v>
      </c>
      <c r="H51" s="117" t="s">
        <v>495</v>
      </c>
    </row>
    <row r="52" spans="1:8" x14ac:dyDescent="0.25">
      <c r="A52" s="117" t="s">
        <v>419</v>
      </c>
      <c r="B52" s="117" t="s">
        <v>96</v>
      </c>
      <c r="C52" s="117" t="s">
        <v>120</v>
      </c>
      <c r="D52" s="117" t="s">
        <v>120</v>
      </c>
      <c r="E52" s="117" t="s">
        <v>120</v>
      </c>
      <c r="F52" s="117" t="s">
        <v>120</v>
      </c>
      <c r="G52" s="118">
        <v>1</v>
      </c>
      <c r="H52" s="117" t="s">
        <v>120</v>
      </c>
    </row>
    <row r="53" spans="1:8" x14ac:dyDescent="0.25">
      <c r="A53" s="117" t="s">
        <v>14</v>
      </c>
      <c r="B53" s="117" t="s">
        <v>97</v>
      </c>
      <c r="C53" s="117" t="s">
        <v>120</v>
      </c>
      <c r="D53" s="117" t="s">
        <v>120</v>
      </c>
      <c r="E53" s="117" t="s">
        <v>120</v>
      </c>
      <c r="F53" s="117" t="s">
        <v>120</v>
      </c>
      <c r="G53" s="118">
        <v>1</v>
      </c>
      <c r="H53" s="117" t="s">
        <v>120</v>
      </c>
    </row>
    <row r="54" spans="1:8" x14ac:dyDescent="0.25">
      <c r="A54" s="117" t="s">
        <v>390</v>
      </c>
      <c r="B54" s="117" t="s">
        <v>98</v>
      </c>
      <c r="C54" s="117" t="s">
        <v>120</v>
      </c>
      <c r="D54" s="117" t="s">
        <v>120</v>
      </c>
      <c r="E54" s="117" t="s">
        <v>120</v>
      </c>
      <c r="F54" s="117" t="s">
        <v>120</v>
      </c>
      <c r="G54" s="119"/>
      <c r="H54" s="117" t="s">
        <v>120</v>
      </c>
    </row>
    <row r="55" spans="1:8" x14ac:dyDescent="0.25">
      <c r="A55" s="117" t="s">
        <v>22</v>
      </c>
      <c r="B55" s="117" t="s">
        <v>99</v>
      </c>
      <c r="C55" s="117" t="s">
        <v>500</v>
      </c>
      <c r="D55" s="117" t="s">
        <v>41</v>
      </c>
      <c r="E55" s="117" t="s">
        <v>45</v>
      </c>
      <c r="F55" s="117" t="s">
        <v>480</v>
      </c>
      <c r="G55" s="118">
        <v>1</v>
      </c>
      <c r="H55" s="117" t="s">
        <v>120</v>
      </c>
    </row>
    <row r="56" spans="1:8" x14ac:dyDescent="0.25">
      <c r="A56" s="117" t="s">
        <v>23</v>
      </c>
      <c r="B56" s="117" t="s">
        <v>100</v>
      </c>
      <c r="C56" s="117" t="s">
        <v>195</v>
      </c>
      <c r="D56" s="117" t="s">
        <v>41</v>
      </c>
      <c r="E56" s="117" t="s">
        <v>42</v>
      </c>
      <c r="F56" s="117" t="s">
        <v>480</v>
      </c>
      <c r="G56" s="118">
        <v>1</v>
      </c>
      <c r="H56" s="117" t="s">
        <v>120</v>
      </c>
    </row>
    <row r="57" spans="1:8" s="79" customFormat="1" x14ac:dyDescent="0.25">
      <c r="A57" s="117" t="s">
        <v>390</v>
      </c>
      <c r="B57" s="117" t="s">
        <v>101</v>
      </c>
      <c r="C57" s="117" t="s">
        <v>120</v>
      </c>
      <c r="D57" s="117" t="s">
        <v>120</v>
      </c>
      <c r="E57" s="117" t="s">
        <v>120</v>
      </c>
      <c r="F57" s="117" t="s">
        <v>120</v>
      </c>
      <c r="G57" s="118">
        <v>1</v>
      </c>
      <c r="H57" s="117" t="s">
        <v>120</v>
      </c>
    </row>
    <row r="58" spans="1:8" s="79" customFormat="1" x14ac:dyDescent="0.25">
      <c r="A58" s="117" t="s">
        <v>423</v>
      </c>
      <c r="B58" s="117" t="s">
        <v>425</v>
      </c>
      <c r="C58" s="117" t="s">
        <v>120</v>
      </c>
      <c r="D58" s="117" t="s">
        <v>120</v>
      </c>
      <c r="E58" s="117" t="s">
        <v>120</v>
      </c>
      <c r="F58" s="117" t="s">
        <v>120</v>
      </c>
      <c r="G58" s="119"/>
      <c r="H58" s="117" t="s">
        <v>120</v>
      </c>
    </row>
    <row r="59" spans="1:8" s="79" customFormat="1" x14ac:dyDescent="0.25">
      <c r="A59" s="117" t="s">
        <v>384</v>
      </c>
      <c r="B59" s="117" t="s">
        <v>371</v>
      </c>
      <c r="C59" s="117" t="s">
        <v>120</v>
      </c>
      <c r="D59" s="117" t="s">
        <v>120</v>
      </c>
      <c r="E59" s="117" t="s">
        <v>120</v>
      </c>
      <c r="F59" s="117" t="s">
        <v>120</v>
      </c>
      <c r="G59" s="119"/>
      <c r="H59" s="117" t="s">
        <v>120</v>
      </c>
    </row>
    <row r="60" spans="1:8" s="79" customFormat="1" x14ac:dyDescent="0.25">
      <c r="A60" s="117" t="s">
        <v>393</v>
      </c>
      <c r="B60" s="117" t="s">
        <v>375</v>
      </c>
      <c r="C60" s="117" t="s">
        <v>120</v>
      </c>
      <c r="D60" s="117" t="s">
        <v>120</v>
      </c>
      <c r="E60" s="117" t="s">
        <v>120</v>
      </c>
      <c r="F60" s="117" t="s">
        <v>120</v>
      </c>
      <c r="G60" s="119"/>
      <c r="H60" s="117" t="s">
        <v>120</v>
      </c>
    </row>
    <row r="61" spans="1:8" s="79" customFormat="1" x14ac:dyDescent="0.25">
      <c r="A61" s="117" t="s">
        <v>401</v>
      </c>
      <c r="B61" s="117" t="s">
        <v>376</v>
      </c>
      <c r="C61" s="117" t="s">
        <v>120</v>
      </c>
      <c r="D61" s="117" t="s">
        <v>120</v>
      </c>
      <c r="E61" s="117" t="s">
        <v>120</v>
      </c>
      <c r="F61" s="117" t="s">
        <v>120</v>
      </c>
      <c r="G61" s="119"/>
      <c r="H61" s="117" t="s">
        <v>120</v>
      </c>
    </row>
    <row r="62" spans="1:8" s="79" customFormat="1" x14ac:dyDescent="0.25">
      <c r="A62" s="117" t="s">
        <v>382</v>
      </c>
      <c r="B62" s="117" t="s">
        <v>368</v>
      </c>
      <c r="C62" s="117" t="s">
        <v>120</v>
      </c>
      <c r="D62" s="117" t="s">
        <v>120</v>
      </c>
      <c r="E62" s="117" t="s">
        <v>120</v>
      </c>
      <c r="F62" s="117" t="s">
        <v>120</v>
      </c>
      <c r="G62" s="119"/>
      <c r="H62" s="117" t="s">
        <v>120</v>
      </c>
    </row>
    <row r="63" spans="1:8" s="79" customFormat="1" x14ac:dyDescent="0.25">
      <c r="A63" s="117" t="s">
        <v>414</v>
      </c>
      <c r="B63" s="117" t="s">
        <v>377</v>
      </c>
      <c r="C63" s="117" t="s">
        <v>120</v>
      </c>
      <c r="D63" s="117" t="s">
        <v>120</v>
      </c>
      <c r="E63" s="117" t="s">
        <v>120</v>
      </c>
      <c r="F63" s="117" t="s">
        <v>120</v>
      </c>
      <c r="G63" s="119"/>
      <c r="H63" s="117" t="s">
        <v>120</v>
      </c>
    </row>
    <row r="64" spans="1:8" s="79" customFormat="1" x14ac:dyDescent="0.25">
      <c r="A64" s="117" t="s">
        <v>403</v>
      </c>
      <c r="B64" s="117" t="s">
        <v>404</v>
      </c>
      <c r="C64" s="117" t="s">
        <v>120</v>
      </c>
      <c r="D64" s="117" t="s">
        <v>120</v>
      </c>
      <c r="E64" s="117" t="s">
        <v>120</v>
      </c>
      <c r="F64" s="117" t="s">
        <v>120</v>
      </c>
      <c r="G64" s="119"/>
      <c r="H64" s="117" t="s">
        <v>120</v>
      </c>
    </row>
    <row r="65" spans="1:8" s="79" customFormat="1" x14ac:dyDescent="0.25">
      <c r="A65" s="117" t="s">
        <v>81</v>
      </c>
      <c r="B65" s="117" t="s">
        <v>426</v>
      </c>
      <c r="C65" s="117" t="s">
        <v>120</v>
      </c>
      <c r="D65" s="117" t="s">
        <v>120</v>
      </c>
      <c r="E65" s="117" t="s">
        <v>120</v>
      </c>
      <c r="F65" s="117" t="s">
        <v>120</v>
      </c>
      <c r="G65" s="119"/>
      <c r="H65" s="117" t="s">
        <v>120</v>
      </c>
    </row>
    <row r="66" spans="1:8" s="79" customFormat="1" x14ac:dyDescent="0.25">
      <c r="A66" s="117" t="s">
        <v>383</v>
      </c>
      <c r="B66" s="117" t="s">
        <v>369</v>
      </c>
      <c r="C66" s="117" t="s">
        <v>120</v>
      </c>
      <c r="D66" s="117" t="s">
        <v>120</v>
      </c>
      <c r="E66" s="117" t="s">
        <v>120</v>
      </c>
      <c r="F66" s="117" t="s">
        <v>120</v>
      </c>
      <c r="G66" s="119"/>
      <c r="H66" s="117" t="s">
        <v>120</v>
      </c>
    </row>
    <row r="67" spans="1:8" s="79" customFormat="1" x14ac:dyDescent="0.25">
      <c r="A67" s="117" t="s">
        <v>385</v>
      </c>
      <c r="B67" s="117" t="s">
        <v>372</v>
      </c>
      <c r="C67" s="117" t="s">
        <v>120</v>
      </c>
      <c r="D67" s="117" t="s">
        <v>120</v>
      </c>
      <c r="E67" s="117" t="s">
        <v>120</v>
      </c>
      <c r="F67" s="117" t="s">
        <v>120</v>
      </c>
      <c r="G67" s="119"/>
      <c r="H67" s="117" t="s">
        <v>120</v>
      </c>
    </row>
    <row r="68" spans="1:8" s="79" customFormat="1" x14ac:dyDescent="0.25">
      <c r="A68" s="117" t="s">
        <v>389</v>
      </c>
      <c r="B68" s="117" t="s">
        <v>373</v>
      </c>
      <c r="C68" s="117" t="s">
        <v>120</v>
      </c>
      <c r="D68" s="117" t="s">
        <v>120</v>
      </c>
      <c r="E68" s="117" t="s">
        <v>120</v>
      </c>
      <c r="F68" s="117" t="s">
        <v>120</v>
      </c>
      <c r="G68" s="119"/>
      <c r="H68" s="117" t="s">
        <v>120</v>
      </c>
    </row>
    <row r="69" spans="1:8" s="79" customFormat="1" x14ac:dyDescent="0.25">
      <c r="A69" s="117" t="s">
        <v>411</v>
      </c>
      <c r="B69" s="117" t="s">
        <v>412</v>
      </c>
      <c r="C69" s="117" t="s">
        <v>120</v>
      </c>
      <c r="D69" s="117" t="s">
        <v>120</v>
      </c>
      <c r="E69" s="117" t="s">
        <v>120</v>
      </c>
      <c r="F69" s="117" t="s">
        <v>120</v>
      </c>
      <c r="G69" s="119"/>
      <c r="H69" s="117" t="s">
        <v>120</v>
      </c>
    </row>
    <row r="70" spans="1:8" s="79" customFormat="1" x14ac:dyDescent="0.25">
      <c r="A70" s="117" t="s">
        <v>424</v>
      </c>
      <c r="B70" s="117" t="s">
        <v>427</v>
      </c>
      <c r="C70" s="117" t="s">
        <v>120</v>
      </c>
      <c r="D70" s="117" t="s">
        <v>120</v>
      </c>
      <c r="E70" s="117" t="s">
        <v>120</v>
      </c>
      <c r="F70" s="117" t="s">
        <v>120</v>
      </c>
      <c r="G70" s="119"/>
      <c r="H70" s="117" t="s">
        <v>120</v>
      </c>
    </row>
    <row r="71" spans="1:8" s="79" customFormat="1" x14ac:dyDescent="0.25">
      <c r="A71" s="120"/>
      <c r="B71" s="117"/>
      <c r="C71" s="117" t="s">
        <v>120</v>
      </c>
      <c r="D71" s="117" t="s">
        <v>120</v>
      </c>
      <c r="E71" s="117" t="s">
        <v>120</v>
      </c>
      <c r="F71" s="117" t="s">
        <v>120</v>
      </c>
      <c r="G71" s="119"/>
      <c r="H71" s="117" t="s">
        <v>120</v>
      </c>
    </row>
    <row r="72" spans="1:8" s="79" customFormat="1" x14ac:dyDescent="0.25"/>
    <row r="73" spans="1:8" s="79" customFormat="1" x14ac:dyDescent="0.25"/>
    <row r="74" spans="1:8" s="79" customFormat="1" x14ac:dyDescent="0.25"/>
    <row r="75" spans="1:8" s="79" customFormat="1" x14ac:dyDescent="0.25"/>
    <row r="76" spans="1:8" s="79" customFormat="1" x14ac:dyDescent="0.25"/>
    <row r="77" spans="1:8" s="79" customFormat="1" x14ac:dyDescent="0.25"/>
    <row r="82" spans="1:5" x14ac:dyDescent="0.25">
      <c r="A82" s="79"/>
      <c r="D82" t="s">
        <v>41</v>
      </c>
      <c r="E82">
        <f>COUNTIF($D$2:$D$54,D82)</f>
        <v>12</v>
      </c>
    </row>
    <row r="83" spans="1:5" x14ac:dyDescent="0.25">
      <c r="A83" s="79"/>
      <c r="D83" t="s">
        <v>44</v>
      </c>
      <c r="E83">
        <f>COUNTIF($D$2:$D$54,D83)</f>
        <v>15</v>
      </c>
    </row>
    <row r="84" spans="1:5" x14ac:dyDescent="0.25">
      <c r="D84" s="85" t="s">
        <v>78</v>
      </c>
      <c r="E84">
        <f>COUNTIF($D$2:$D$70,D84)</f>
        <v>1</v>
      </c>
    </row>
  </sheetData>
  <mergeCells count="1">
    <mergeCell ref="I1:K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9"/>
  <sheetViews>
    <sheetView zoomScale="70" zoomScaleNormal="70" workbookViewId="0">
      <selection activeCell="E1" sqref="E1:I70"/>
    </sheetView>
  </sheetViews>
  <sheetFormatPr defaultRowHeight="15" x14ac:dyDescent="0.25"/>
  <cols>
    <col min="1" max="1" width="41.140625" style="82" bestFit="1" customWidth="1"/>
    <col min="2" max="2" width="9.5703125" style="82" bestFit="1" customWidth="1"/>
    <col min="3" max="3" width="10.5703125" style="82" bestFit="1" customWidth="1"/>
    <col min="4" max="4" width="9.140625" style="82"/>
    <col min="5" max="5" width="13.140625" style="82" bestFit="1" customWidth="1"/>
    <col min="6" max="9" width="9.140625" style="82"/>
  </cols>
  <sheetData>
    <row r="1" spans="1:14" ht="21" x14ac:dyDescent="0.35">
      <c r="A1" s="86"/>
      <c r="B1" s="86"/>
      <c r="C1" s="90" t="s">
        <v>102</v>
      </c>
      <c r="E1" s="106" t="s">
        <v>103</v>
      </c>
      <c r="F1" s="106" t="s">
        <v>37</v>
      </c>
      <c r="G1" s="106" t="s">
        <v>104</v>
      </c>
      <c r="H1" s="106" t="s">
        <v>36</v>
      </c>
      <c r="I1" s="106" t="s">
        <v>38</v>
      </c>
      <c r="L1" s="162" t="s">
        <v>105</v>
      </c>
      <c r="M1" s="162"/>
      <c r="N1" s="162"/>
    </row>
    <row r="2" spans="1:14" x14ac:dyDescent="0.25">
      <c r="A2" s="89" t="s">
        <v>2</v>
      </c>
      <c r="B2" s="89" t="s">
        <v>40</v>
      </c>
      <c r="C2" s="82" t="str">
        <f>IF(J2,IF(G2&lt;&gt;"",I2&amp;"","No data"),"NA")</f>
        <v/>
      </c>
      <c r="D2" s="22"/>
      <c r="E2" s="107" t="s">
        <v>40</v>
      </c>
      <c r="F2" s="108">
        <v>1</v>
      </c>
      <c r="G2" s="107" t="s">
        <v>106</v>
      </c>
      <c r="H2" s="107" t="s">
        <v>480</v>
      </c>
      <c r="I2" s="107" t="s">
        <v>120</v>
      </c>
      <c r="J2" t="b">
        <f>F2=1</f>
        <v>1</v>
      </c>
    </row>
    <row r="3" spans="1:14" x14ac:dyDescent="0.25">
      <c r="A3" s="89" t="s">
        <v>450</v>
      </c>
      <c r="B3" s="89" t="s">
        <v>43</v>
      </c>
      <c r="C3" s="82" t="str">
        <f t="shared" ref="C3:C66" si="0">IF(J3,IF(G3&lt;&gt;"",I3&amp;"","No data"),"NA")</f>
        <v/>
      </c>
      <c r="D3" s="22"/>
      <c r="E3" s="107" t="s">
        <v>43</v>
      </c>
      <c r="F3" s="108">
        <v>1</v>
      </c>
      <c r="G3" s="107" t="s">
        <v>106</v>
      </c>
      <c r="H3" s="107" t="s">
        <v>480</v>
      </c>
      <c r="I3" s="107" t="s">
        <v>120</v>
      </c>
      <c r="J3" t="b">
        <f t="shared" ref="J3:J66" si="1">F3=1</f>
        <v>1</v>
      </c>
    </row>
    <row r="4" spans="1:14" x14ac:dyDescent="0.25">
      <c r="A4" s="89" t="s">
        <v>6</v>
      </c>
      <c r="B4" s="89" t="s">
        <v>46</v>
      </c>
      <c r="C4" s="82" t="str">
        <f t="shared" si="0"/>
        <v/>
      </c>
      <c r="D4" s="22"/>
      <c r="E4" s="107" t="s">
        <v>46</v>
      </c>
      <c r="F4" s="108">
        <v>1</v>
      </c>
      <c r="G4" s="107" t="s">
        <v>106</v>
      </c>
      <c r="H4" s="107" t="s">
        <v>480</v>
      </c>
      <c r="I4" s="107" t="s">
        <v>120</v>
      </c>
      <c r="J4" t="b">
        <f t="shared" si="1"/>
        <v>1</v>
      </c>
    </row>
    <row r="5" spans="1:14" x14ac:dyDescent="0.25">
      <c r="A5" s="89" t="s">
        <v>26</v>
      </c>
      <c r="B5" s="89" t="s">
        <v>47</v>
      </c>
      <c r="C5" s="82" t="str">
        <f t="shared" si="0"/>
        <v/>
      </c>
      <c r="D5" s="22"/>
      <c r="E5" s="107" t="s">
        <v>47</v>
      </c>
      <c r="F5" s="108">
        <v>1</v>
      </c>
      <c r="G5" s="107" t="s">
        <v>107</v>
      </c>
      <c r="H5" s="107" t="s">
        <v>480</v>
      </c>
      <c r="I5" s="107" t="s">
        <v>120</v>
      </c>
      <c r="J5" t="b">
        <f t="shared" si="1"/>
        <v>1</v>
      </c>
    </row>
    <row r="6" spans="1:14" x14ac:dyDescent="0.25">
      <c r="A6" s="89" t="s">
        <v>392</v>
      </c>
      <c r="B6" s="89" t="s">
        <v>48</v>
      </c>
      <c r="C6" s="82" t="str">
        <f t="shared" si="0"/>
        <v/>
      </c>
      <c r="D6" s="22"/>
      <c r="E6" s="107" t="s">
        <v>48</v>
      </c>
      <c r="F6" s="108">
        <v>1</v>
      </c>
      <c r="G6" s="107" t="s">
        <v>106</v>
      </c>
      <c r="H6" s="107" t="s">
        <v>480</v>
      </c>
      <c r="I6" s="107" t="s">
        <v>120</v>
      </c>
      <c r="J6" t="b">
        <f t="shared" si="1"/>
        <v>1</v>
      </c>
    </row>
    <row r="7" spans="1:14" x14ac:dyDescent="0.25">
      <c r="A7" s="89" t="s">
        <v>18</v>
      </c>
      <c r="B7" s="89" t="s">
        <v>49</v>
      </c>
      <c r="C7" s="82" t="str">
        <f t="shared" si="0"/>
        <v/>
      </c>
      <c r="D7" s="22"/>
      <c r="E7" s="107" t="s">
        <v>49</v>
      </c>
      <c r="F7" s="108">
        <v>1</v>
      </c>
      <c r="G7" s="107" t="s">
        <v>106</v>
      </c>
      <c r="H7" s="107" t="s">
        <v>480</v>
      </c>
      <c r="I7" s="107" t="s">
        <v>120</v>
      </c>
      <c r="J7" t="b">
        <f t="shared" si="1"/>
        <v>1</v>
      </c>
    </row>
    <row r="8" spans="1:14" x14ac:dyDescent="0.25">
      <c r="A8" s="89" t="s">
        <v>19</v>
      </c>
      <c r="B8" s="89" t="s">
        <v>50</v>
      </c>
      <c r="C8" s="82" t="str">
        <f t="shared" si="0"/>
        <v/>
      </c>
      <c r="D8" s="22"/>
      <c r="E8" s="107" t="s">
        <v>50</v>
      </c>
      <c r="F8" s="108">
        <v>1</v>
      </c>
      <c r="G8" s="107" t="s">
        <v>106</v>
      </c>
      <c r="H8" s="107" t="s">
        <v>480</v>
      </c>
      <c r="I8" s="107" t="s">
        <v>120</v>
      </c>
      <c r="J8" t="b">
        <f t="shared" si="1"/>
        <v>1</v>
      </c>
    </row>
    <row r="9" spans="1:14" x14ac:dyDescent="0.25">
      <c r="A9" s="89" t="s">
        <v>402</v>
      </c>
      <c r="B9" s="89" t="s">
        <v>51</v>
      </c>
      <c r="C9" s="82" t="str">
        <f t="shared" si="0"/>
        <v/>
      </c>
      <c r="D9" s="22"/>
      <c r="E9" s="107" t="s">
        <v>51</v>
      </c>
      <c r="F9" s="108">
        <v>1</v>
      </c>
      <c r="G9" s="107" t="s">
        <v>106</v>
      </c>
      <c r="H9" s="107" t="s">
        <v>480</v>
      </c>
      <c r="I9" s="107" t="s">
        <v>120</v>
      </c>
      <c r="J9" t="b">
        <f t="shared" si="1"/>
        <v>1</v>
      </c>
    </row>
    <row r="10" spans="1:14" x14ac:dyDescent="0.25">
      <c r="A10" s="89" t="s">
        <v>24</v>
      </c>
      <c r="B10" s="89" t="s">
        <v>52</v>
      </c>
      <c r="C10" s="82" t="str">
        <f t="shared" si="0"/>
        <v/>
      </c>
      <c r="D10" s="22"/>
      <c r="E10" s="107" t="s">
        <v>52</v>
      </c>
      <c r="F10" s="108">
        <v>1</v>
      </c>
      <c r="G10" s="107" t="s">
        <v>106</v>
      </c>
      <c r="H10" s="107" t="s">
        <v>480</v>
      </c>
      <c r="I10" s="107" t="s">
        <v>120</v>
      </c>
      <c r="J10" t="b">
        <f t="shared" si="1"/>
        <v>1</v>
      </c>
    </row>
    <row r="11" spans="1:14" x14ac:dyDescent="0.25">
      <c r="A11" s="89" t="s">
        <v>405</v>
      </c>
      <c r="B11" s="89" t="s">
        <v>54</v>
      </c>
      <c r="C11" s="82" t="str">
        <f t="shared" si="0"/>
        <v/>
      </c>
      <c r="D11" s="22"/>
      <c r="E11" s="107" t="s">
        <v>54</v>
      </c>
      <c r="F11" s="108">
        <v>1</v>
      </c>
      <c r="G11" s="107" t="s">
        <v>106</v>
      </c>
      <c r="H11" s="107" t="s">
        <v>480</v>
      </c>
      <c r="I11" s="107" t="s">
        <v>120</v>
      </c>
      <c r="J11" t="b">
        <f t="shared" si="1"/>
        <v>1</v>
      </c>
    </row>
    <row r="12" spans="1:14" x14ac:dyDescent="0.25">
      <c r="A12" s="89" t="s">
        <v>28</v>
      </c>
      <c r="B12" s="89" t="s">
        <v>55</v>
      </c>
      <c r="C12" s="82" t="str">
        <f t="shared" si="0"/>
        <v/>
      </c>
      <c r="D12" s="22"/>
      <c r="E12" s="107" t="s">
        <v>55</v>
      </c>
      <c r="F12" s="108">
        <v>1</v>
      </c>
      <c r="G12" s="107" t="s">
        <v>106</v>
      </c>
      <c r="H12" s="107" t="s">
        <v>480</v>
      </c>
      <c r="I12" s="107" t="s">
        <v>120</v>
      </c>
      <c r="J12" t="b">
        <f t="shared" si="1"/>
        <v>1</v>
      </c>
    </row>
    <row r="13" spans="1:14" x14ac:dyDescent="0.25">
      <c r="A13" s="89" t="s">
        <v>410</v>
      </c>
      <c r="B13" s="89" t="s">
        <v>56</v>
      </c>
      <c r="C13" s="82" t="str">
        <f t="shared" si="0"/>
        <v>No data</v>
      </c>
      <c r="D13" s="22"/>
      <c r="E13" s="107" t="s">
        <v>56</v>
      </c>
      <c r="F13" s="108">
        <v>1</v>
      </c>
      <c r="G13" s="107" t="s">
        <v>120</v>
      </c>
      <c r="H13" s="107" t="s">
        <v>480</v>
      </c>
      <c r="I13" s="107" t="s">
        <v>120</v>
      </c>
      <c r="J13" t="b">
        <f>F13=1</f>
        <v>1</v>
      </c>
    </row>
    <row r="14" spans="1:14" x14ac:dyDescent="0.25">
      <c r="A14" s="89" t="s">
        <v>386</v>
      </c>
      <c r="B14" s="89" t="s">
        <v>57</v>
      </c>
      <c r="C14" s="82" t="str">
        <f t="shared" si="0"/>
        <v/>
      </c>
      <c r="D14" s="22"/>
      <c r="E14" s="107" t="s">
        <v>57</v>
      </c>
      <c r="F14" s="108">
        <v>1</v>
      </c>
      <c r="G14" s="107" t="s">
        <v>106</v>
      </c>
      <c r="H14" s="107" t="s">
        <v>480</v>
      </c>
      <c r="I14" s="107" t="s">
        <v>120</v>
      </c>
      <c r="J14" t="b">
        <f t="shared" si="1"/>
        <v>1</v>
      </c>
    </row>
    <row r="15" spans="1:14" x14ac:dyDescent="0.25">
      <c r="A15" s="89" t="s">
        <v>29</v>
      </c>
      <c r="B15" s="89" t="s">
        <v>59</v>
      </c>
      <c r="C15" s="82" t="str">
        <f t="shared" si="0"/>
        <v/>
      </c>
      <c r="D15" s="22"/>
      <c r="E15" s="107" t="s">
        <v>59</v>
      </c>
      <c r="F15" s="108">
        <v>1</v>
      </c>
      <c r="G15" s="107" t="s">
        <v>106</v>
      </c>
      <c r="H15" s="107" t="s">
        <v>480</v>
      </c>
      <c r="I15" s="107" t="s">
        <v>120</v>
      </c>
      <c r="J15" t="b">
        <f t="shared" si="1"/>
        <v>1</v>
      </c>
    </row>
    <row r="16" spans="1:14" x14ac:dyDescent="0.25">
      <c r="A16" s="89" t="s">
        <v>415</v>
      </c>
      <c r="B16" s="89" t="s">
        <v>60</v>
      </c>
      <c r="C16" s="82" t="str">
        <f t="shared" si="0"/>
        <v>No data</v>
      </c>
      <c r="D16" s="22"/>
      <c r="E16" s="107" t="s">
        <v>60</v>
      </c>
      <c r="F16" s="108">
        <v>1</v>
      </c>
      <c r="G16" s="107" t="s">
        <v>120</v>
      </c>
      <c r="H16" s="107" t="s">
        <v>120</v>
      </c>
      <c r="I16" s="107" t="s">
        <v>120</v>
      </c>
      <c r="J16" t="b">
        <f t="shared" si="1"/>
        <v>1</v>
      </c>
    </row>
    <row r="17" spans="1:10" x14ac:dyDescent="0.25">
      <c r="A17" s="89" t="s">
        <v>30</v>
      </c>
      <c r="B17" s="89" t="s">
        <v>61</v>
      </c>
      <c r="C17" s="82" t="str">
        <f t="shared" si="0"/>
        <v/>
      </c>
      <c r="D17" s="22"/>
      <c r="E17" s="107" t="s">
        <v>61</v>
      </c>
      <c r="F17" s="108">
        <v>1</v>
      </c>
      <c r="G17" s="107" t="s">
        <v>106</v>
      </c>
      <c r="H17" s="107" t="s">
        <v>480</v>
      </c>
      <c r="I17" s="107" t="s">
        <v>120</v>
      </c>
      <c r="J17" t="b">
        <f t="shared" si="1"/>
        <v>1</v>
      </c>
    </row>
    <row r="18" spans="1:10" x14ac:dyDescent="0.25">
      <c r="A18" s="89" t="s">
        <v>387</v>
      </c>
      <c r="B18" s="89" t="s">
        <v>62</v>
      </c>
      <c r="C18" s="82" t="str">
        <f t="shared" si="0"/>
        <v/>
      </c>
      <c r="D18" s="22"/>
      <c r="E18" s="107" t="s">
        <v>62</v>
      </c>
      <c r="F18" s="108">
        <v>1</v>
      </c>
      <c r="G18" s="107" t="s">
        <v>106</v>
      </c>
      <c r="H18" s="107" t="s">
        <v>480</v>
      </c>
      <c r="I18" s="107" t="s">
        <v>120</v>
      </c>
      <c r="J18" t="b">
        <f t="shared" si="1"/>
        <v>1</v>
      </c>
    </row>
    <row r="19" spans="1:10" x14ac:dyDescent="0.25">
      <c r="A19" s="89" t="s">
        <v>395</v>
      </c>
      <c r="B19" s="89" t="s">
        <v>63</v>
      </c>
      <c r="C19" s="82" t="str">
        <f t="shared" si="0"/>
        <v/>
      </c>
      <c r="D19" s="22"/>
      <c r="E19" s="107" t="s">
        <v>63</v>
      </c>
      <c r="F19" s="108">
        <v>1</v>
      </c>
      <c r="G19" s="107" t="s">
        <v>106</v>
      </c>
      <c r="H19" s="107" t="s">
        <v>480</v>
      </c>
      <c r="I19" s="107" t="s">
        <v>120</v>
      </c>
      <c r="J19" t="b">
        <f t="shared" si="1"/>
        <v>1</v>
      </c>
    </row>
    <row r="20" spans="1:10" x14ac:dyDescent="0.25">
      <c r="A20" s="89" t="s">
        <v>396</v>
      </c>
      <c r="B20" s="89" t="s">
        <v>64</v>
      </c>
      <c r="C20" s="82" t="str">
        <f t="shared" si="0"/>
        <v>No data</v>
      </c>
      <c r="D20" s="22"/>
      <c r="E20" s="107" t="s">
        <v>64</v>
      </c>
      <c r="F20" s="108">
        <v>1</v>
      </c>
      <c r="G20" s="107" t="s">
        <v>120</v>
      </c>
      <c r="H20" s="107" t="s">
        <v>120</v>
      </c>
      <c r="I20" s="107" t="s">
        <v>120</v>
      </c>
      <c r="J20" t="b">
        <f t="shared" si="1"/>
        <v>1</v>
      </c>
    </row>
    <row r="21" spans="1:10" x14ac:dyDescent="0.25">
      <c r="A21" s="89" t="s">
        <v>397</v>
      </c>
      <c r="B21" s="89" t="s">
        <v>65</v>
      </c>
      <c r="C21" s="82" t="str">
        <f t="shared" si="0"/>
        <v>No data</v>
      </c>
      <c r="D21" s="22"/>
      <c r="E21" s="107" t="s">
        <v>65</v>
      </c>
      <c r="F21" s="108">
        <v>1</v>
      </c>
      <c r="G21" s="107" t="s">
        <v>120</v>
      </c>
      <c r="H21" s="107" t="s">
        <v>120</v>
      </c>
      <c r="I21" s="107" t="s">
        <v>120</v>
      </c>
      <c r="J21" t="b">
        <f t="shared" si="1"/>
        <v>1</v>
      </c>
    </row>
    <row r="22" spans="1:10" x14ac:dyDescent="0.25">
      <c r="A22" s="89" t="s">
        <v>399</v>
      </c>
      <c r="B22" s="89" t="s">
        <v>66</v>
      </c>
      <c r="C22" s="82" t="str">
        <f t="shared" si="0"/>
        <v>No data</v>
      </c>
      <c r="D22" s="22"/>
      <c r="E22" s="107" t="s">
        <v>66</v>
      </c>
      <c r="F22" s="108">
        <v>1</v>
      </c>
      <c r="G22" s="107" t="s">
        <v>120</v>
      </c>
      <c r="H22" s="107" t="s">
        <v>120</v>
      </c>
      <c r="I22" s="107" t="s">
        <v>120</v>
      </c>
      <c r="J22" t="b">
        <f t="shared" si="1"/>
        <v>1</v>
      </c>
    </row>
    <row r="23" spans="1:10" x14ac:dyDescent="0.25">
      <c r="A23" s="89" t="s">
        <v>400</v>
      </c>
      <c r="B23" s="89" t="s">
        <v>67</v>
      </c>
      <c r="C23" s="82" t="str">
        <f t="shared" si="0"/>
        <v>No data</v>
      </c>
      <c r="D23" s="22"/>
      <c r="E23" s="107" t="s">
        <v>67</v>
      </c>
      <c r="F23" s="108">
        <v>1</v>
      </c>
      <c r="G23" s="107" t="s">
        <v>120</v>
      </c>
      <c r="H23" s="107" t="s">
        <v>120</v>
      </c>
      <c r="I23" s="107" t="s">
        <v>120</v>
      </c>
      <c r="J23" t="b">
        <f t="shared" si="1"/>
        <v>1</v>
      </c>
    </row>
    <row r="24" spans="1:10" x14ac:dyDescent="0.25">
      <c r="A24" s="89" t="s">
        <v>15</v>
      </c>
      <c r="B24" s="89" t="s">
        <v>68</v>
      </c>
      <c r="C24" s="82" t="str">
        <f t="shared" si="0"/>
        <v>No data</v>
      </c>
      <c r="D24" s="22"/>
      <c r="E24" s="107" t="s">
        <v>68</v>
      </c>
      <c r="F24" s="108">
        <v>1</v>
      </c>
      <c r="G24" s="107" t="s">
        <v>120</v>
      </c>
      <c r="H24" s="107" t="s">
        <v>120</v>
      </c>
      <c r="I24" s="107" t="s">
        <v>120</v>
      </c>
      <c r="J24" t="b">
        <f t="shared" si="1"/>
        <v>1</v>
      </c>
    </row>
    <row r="25" spans="1:10" x14ac:dyDescent="0.25">
      <c r="A25" s="89" t="s">
        <v>398</v>
      </c>
      <c r="B25" s="89" t="s">
        <v>69</v>
      </c>
      <c r="C25" s="82" t="str">
        <f t="shared" si="0"/>
        <v>No data</v>
      </c>
      <c r="D25" s="22"/>
      <c r="E25" s="107" t="s">
        <v>69</v>
      </c>
      <c r="F25" s="108">
        <v>1</v>
      </c>
      <c r="G25" s="107" t="s">
        <v>120</v>
      </c>
      <c r="H25" s="107" t="s">
        <v>120</v>
      </c>
      <c r="I25" s="107" t="s">
        <v>120</v>
      </c>
      <c r="J25" t="b">
        <f t="shared" si="1"/>
        <v>1</v>
      </c>
    </row>
    <row r="26" spans="1:10" x14ac:dyDescent="0.25">
      <c r="A26" s="89" t="s">
        <v>417</v>
      </c>
      <c r="B26" s="89" t="s">
        <v>359</v>
      </c>
      <c r="C26" s="82" t="str">
        <f t="shared" si="0"/>
        <v>Directorate data, many areas not grouped</v>
      </c>
      <c r="D26" s="22"/>
      <c r="E26" s="107" t="s">
        <v>359</v>
      </c>
      <c r="F26" s="108">
        <v>1</v>
      </c>
      <c r="G26" s="107" t="s">
        <v>420</v>
      </c>
      <c r="H26" s="107" t="s">
        <v>480</v>
      </c>
      <c r="I26" s="107" t="s">
        <v>494</v>
      </c>
      <c r="J26" t="b">
        <f t="shared" si="1"/>
        <v>1</v>
      </c>
    </row>
    <row r="27" spans="1:10" x14ac:dyDescent="0.25">
      <c r="A27" s="89" t="s">
        <v>416</v>
      </c>
      <c r="B27" s="89" t="s">
        <v>358</v>
      </c>
      <c r="C27" s="82" t="str">
        <f t="shared" si="0"/>
        <v>Directorate data, many areas not grouped</v>
      </c>
      <c r="D27" s="22"/>
      <c r="E27" s="107" t="s">
        <v>358</v>
      </c>
      <c r="F27" s="108">
        <v>1</v>
      </c>
      <c r="G27" s="107" t="s">
        <v>420</v>
      </c>
      <c r="H27" s="107" t="s">
        <v>480</v>
      </c>
      <c r="I27" s="107" t="s">
        <v>494</v>
      </c>
      <c r="J27" t="b">
        <f t="shared" si="1"/>
        <v>1</v>
      </c>
    </row>
    <row r="28" spans="1:10" x14ac:dyDescent="0.25">
      <c r="A28" s="89" t="s">
        <v>418</v>
      </c>
      <c r="B28" s="89" t="s">
        <v>360</v>
      </c>
      <c r="C28" s="82" t="str">
        <f t="shared" si="0"/>
        <v>Directorate data, many areas not grouped</v>
      </c>
      <c r="D28" s="22"/>
      <c r="E28" s="107" t="s">
        <v>360</v>
      </c>
      <c r="F28" s="108">
        <v>1</v>
      </c>
      <c r="G28" s="107" t="s">
        <v>420</v>
      </c>
      <c r="H28" s="107" t="s">
        <v>480</v>
      </c>
      <c r="I28" s="107" t="s">
        <v>494</v>
      </c>
      <c r="J28" t="b">
        <f t="shared" si="1"/>
        <v>1</v>
      </c>
    </row>
    <row r="29" spans="1:10" x14ac:dyDescent="0.25">
      <c r="A29" s="89" t="s">
        <v>408</v>
      </c>
      <c r="B29" s="89" t="s">
        <v>70</v>
      </c>
      <c r="C29" s="82" t="str">
        <f t="shared" si="0"/>
        <v>No data</v>
      </c>
      <c r="D29" s="22"/>
      <c r="E29" s="107" t="s">
        <v>70</v>
      </c>
      <c r="F29" s="108">
        <v>1</v>
      </c>
      <c r="G29" s="107" t="s">
        <v>120</v>
      </c>
      <c r="H29" s="107" t="s">
        <v>120</v>
      </c>
      <c r="I29" s="107" t="s">
        <v>120</v>
      </c>
      <c r="J29" t="b">
        <f t="shared" si="1"/>
        <v>1</v>
      </c>
    </row>
    <row r="30" spans="1:10" x14ac:dyDescent="0.25">
      <c r="A30" s="89" t="s">
        <v>16</v>
      </c>
      <c r="B30" s="89" t="s">
        <v>71</v>
      </c>
      <c r="C30" s="82" t="str">
        <f t="shared" si="0"/>
        <v>No data</v>
      </c>
      <c r="D30" s="22"/>
      <c r="E30" s="107" t="s">
        <v>71</v>
      </c>
      <c r="F30" s="108">
        <v>1</v>
      </c>
      <c r="G30" s="107" t="s">
        <v>120</v>
      </c>
      <c r="H30" s="107" t="s">
        <v>120</v>
      </c>
      <c r="I30" s="107" t="s">
        <v>120</v>
      </c>
      <c r="J30" t="b">
        <f>F30=1</f>
        <v>1</v>
      </c>
    </row>
    <row r="31" spans="1:10" x14ac:dyDescent="0.25">
      <c r="A31" s="89" t="s">
        <v>3</v>
      </c>
      <c r="B31" s="89" t="s">
        <v>72</v>
      </c>
      <c r="C31" s="82" t="str">
        <f t="shared" si="0"/>
        <v/>
      </c>
      <c r="D31" s="22"/>
      <c r="E31" s="107" t="s">
        <v>72</v>
      </c>
      <c r="F31" s="108">
        <v>1</v>
      </c>
      <c r="G31" s="107" t="s">
        <v>73</v>
      </c>
      <c r="H31" s="107" t="s">
        <v>480</v>
      </c>
      <c r="I31" s="107" t="s">
        <v>120</v>
      </c>
      <c r="J31" t="b">
        <f t="shared" si="1"/>
        <v>1</v>
      </c>
    </row>
    <row r="32" spans="1:10" x14ac:dyDescent="0.25">
      <c r="A32" s="89" t="s">
        <v>20</v>
      </c>
      <c r="B32" s="89" t="s">
        <v>74</v>
      </c>
      <c r="C32" s="82" t="str">
        <f t="shared" si="0"/>
        <v>No data</v>
      </c>
      <c r="D32" s="22"/>
      <c r="E32" s="107" t="s">
        <v>74</v>
      </c>
      <c r="F32" s="108">
        <v>1</v>
      </c>
      <c r="G32" s="107" t="s">
        <v>120</v>
      </c>
      <c r="H32" s="107" t="s">
        <v>120</v>
      </c>
      <c r="I32" s="107" t="s">
        <v>120</v>
      </c>
      <c r="J32" t="b">
        <f t="shared" si="1"/>
        <v>1</v>
      </c>
    </row>
    <row r="33" spans="1:11" x14ac:dyDescent="0.25">
      <c r="A33" s="89" t="s">
        <v>12</v>
      </c>
      <c r="B33" s="89" t="s">
        <v>75</v>
      </c>
      <c r="C33" s="82" t="str">
        <f t="shared" si="0"/>
        <v>NA</v>
      </c>
      <c r="D33" s="22"/>
      <c r="E33" s="107" t="s">
        <v>75</v>
      </c>
      <c r="F33" s="109"/>
      <c r="G33" s="107" t="s">
        <v>120</v>
      </c>
      <c r="H33" s="107" t="s">
        <v>120</v>
      </c>
      <c r="I33" s="107" t="s">
        <v>120</v>
      </c>
      <c r="J33" t="b">
        <f>F33=1</f>
        <v>0</v>
      </c>
      <c r="K33" t="s">
        <v>477</v>
      </c>
    </row>
    <row r="34" spans="1:11" x14ac:dyDescent="0.25">
      <c r="A34" s="89" t="s">
        <v>17</v>
      </c>
      <c r="B34" s="89" t="s">
        <v>76</v>
      </c>
      <c r="C34" s="82" t="str">
        <f t="shared" si="0"/>
        <v>NA</v>
      </c>
      <c r="D34" s="22"/>
      <c r="E34" s="107" t="s">
        <v>76</v>
      </c>
      <c r="F34" s="109"/>
      <c r="G34" s="107" t="s">
        <v>120</v>
      </c>
      <c r="H34" s="107" t="s">
        <v>120</v>
      </c>
      <c r="I34" s="107" t="s">
        <v>120</v>
      </c>
      <c r="J34" t="b">
        <f t="shared" si="1"/>
        <v>0</v>
      </c>
    </row>
    <row r="35" spans="1:11" x14ac:dyDescent="0.25">
      <c r="A35" s="89" t="s">
        <v>21</v>
      </c>
      <c r="B35" s="89" t="s">
        <v>77</v>
      </c>
      <c r="C35" s="82" t="str">
        <f t="shared" si="0"/>
        <v/>
      </c>
      <c r="D35" s="22"/>
      <c r="E35" s="107" t="s">
        <v>77</v>
      </c>
      <c r="F35" s="108">
        <v>1</v>
      </c>
      <c r="G35" s="107" t="s">
        <v>106</v>
      </c>
      <c r="H35" s="107" t="s">
        <v>480</v>
      </c>
      <c r="I35" s="107" t="s">
        <v>120</v>
      </c>
      <c r="J35" t="b">
        <f t="shared" si="1"/>
        <v>1</v>
      </c>
    </row>
    <row r="36" spans="1:11" x14ac:dyDescent="0.25">
      <c r="A36" s="89" t="s">
        <v>468</v>
      </c>
      <c r="B36" s="89" t="s">
        <v>79</v>
      </c>
      <c r="C36" s="82" t="str">
        <f t="shared" si="0"/>
        <v/>
      </c>
      <c r="D36" s="22"/>
      <c r="E36" s="107" t="s">
        <v>79</v>
      </c>
      <c r="F36" s="108">
        <v>1</v>
      </c>
      <c r="G36" s="107" t="s">
        <v>106</v>
      </c>
      <c r="H36" s="107" t="s">
        <v>480</v>
      </c>
      <c r="I36" s="107" t="s">
        <v>120</v>
      </c>
      <c r="J36" t="b">
        <f t="shared" si="1"/>
        <v>1</v>
      </c>
    </row>
    <row r="37" spans="1:11" x14ac:dyDescent="0.25">
      <c r="A37" s="89" t="s">
        <v>406</v>
      </c>
      <c r="B37" s="89" t="s">
        <v>80</v>
      </c>
      <c r="C37" s="82" t="str">
        <f t="shared" si="0"/>
        <v>No data</v>
      </c>
      <c r="D37" s="22"/>
      <c r="E37" s="107" t="s">
        <v>80</v>
      </c>
      <c r="F37" s="108">
        <v>1</v>
      </c>
      <c r="G37" s="107" t="s">
        <v>120</v>
      </c>
      <c r="H37" s="107" t="s">
        <v>120</v>
      </c>
      <c r="I37" s="107" t="s">
        <v>120</v>
      </c>
      <c r="J37" t="b">
        <f t="shared" si="1"/>
        <v>1</v>
      </c>
    </row>
    <row r="38" spans="1:11" x14ac:dyDescent="0.25">
      <c r="A38" s="89" t="s">
        <v>81</v>
      </c>
      <c r="B38" s="89" t="s">
        <v>82</v>
      </c>
      <c r="C38" s="82" t="str">
        <f t="shared" si="0"/>
        <v>NA</v>
      </c>
      <c r="D38" s="22"/>
      <c r="E38" s="107" t="s">
        <v>82</v>
      </c>
      <c r="F38" s="109"/>
      <c r="G38" s="107" t="s">
        <v>120</v>
      </c>
      <c r="H38" s="107" t="s">
        <v>120</v>
      </c>
      <c r="I38" s="107" t="s">
        <v>120</v>
      </c>
      <c r="J38" t="b">
        <f t="shared" si="1"/>
        <v>0</v>
      </c>
    </row>
    <row r="39" spans="1:11" x14ac:dyDescent="0.25">
      <c r="A39" s="89" t="s">
        <v>25</v>
      </c>
      <c r="B39" s="89" t="s">
        <v>83</v>
      </c>
      <c r="C39" s="82" t="str">
        <f t="shared" si="0"/>
        <v>No data</v>
      </c>
      <c r="D39" s="22"/>
      <c r="E39" s="107" t="s">
        <v>83</v>
      </c>
      <c r="F39" s="108">
        <v>1</v>
      </c>
      <c r="G39" s="107" t="s">
        <v>120</v>
      </c>
      <c r="H39" s="107" t="s">
        <v>120</v>
      </c>
      <c r="I39" s="107" t="s">
        <v>120</v>
      </c>
      <c r="J39" t="b">
        <f t="shared" si="1"/>
        <v>1</v>
      </c>
    </row>
    <row r="40" spans="1:11" x14ac:dyDescent="0.25">
      <c r="A40" s="89" t="s">
        <v>391</v>
      </c>
      <c r="B40" s="89" t="s">
        <v>84</v>
      </c>
      <c r="C40" s="82" t="str">
        <f t="shared" si="0"/>
        <v/>
      </c>
      <c r="D40" s="22"/>
      <c r="E40" s="107" t="s">
        <v>84</v>
      </c>
      <c r="F40" s="108">
        <v>1</v>
      </c>
      <c r="G40" s="107" t="s">
        <v>106</v>
      </c>
      <c r="H40" s="107" t="s">
        <v>480</v>
      </c>
      <c r="I40" s="107" t="s">
        <v>120</v>
      </c>
      <c r="J40" t="b">
        <f t="shared" si="1"/>
        <v>1</v>
      </c>
    </row>
    <row r="41" spans="1:11" x14ac:dyDescent="0.25">
      <c r="A41" s="89" t="s">
        <v>409</v>
      </c>
      <c r="B41" s="89" t="s">
        <v>85</v>
      </c>
      <c r="C41" s="82" t="str">
        <f t="shared" si="0"/>
        <v>No data</v>
      </c>
      <c r="D41" s="22"/>
      <c r="E41" s="107" t="s">
        <v>85</v>
      </c>
      <c r="F41" s="108">
        <v>1</v>
      </c>
      <c r="G41" s="107" t="s">
        <v>120</v>
      </c>
      <c r="H41" s="107" t="s">
        <v>120</v>
      </c>
      <c r="I41" s="107" t="s">
        <v>120</v>
      </c>
      <c r="J41" t="b">
        <f t="shared" si="1"/>
        <v>1</v>
      </c>
    </row>
    <row r="42" spans="1:11" x14ac:dyDescent="0.25">
      <c r="A42" s="89" t="s">
        <v>233</v>
      </c>
      <c r="B42" s="89" t="s">
        <v>86</v>
      </c>
      <c r="C42" s="82" t="str">
        <f t="shared" si="0"/>
        <v>No data</v>
      </c>
      <c r="D42" s="22"/>
      <c r="E42" s="107" t="s">
        <v>86</v>
      </c>
      <c r="F42" s="108">
        <v>1</v>
      </c>
      <c r="G42" s="107" t="s">
        <v>120</v>
      </c>
      <c r="H42" s="107" t="s">
        <v>120</v>
      </c>
      <c r="I42" s="107" t="s">
        <v>120</v>
      </c>
      <c r="J42" t="b">
        <f t="shared" si="1"/>
        <v>1</v>
      </c>
    </row>
    <row r="43" spans="1:11" x14ac:dyDescent="0.25">
      <c r="A43" s="89" t="s">
        <v>31</v>
      </c>
      <c r="B43" s="89" t="s">
        <v>87</v>
      </c>
      <c r="C43" s="82" t="str">
        <f t="shared" si="0"/>
        <v/>
      </c>
      <c r="D43" s="22"/>
      <c r="E43" s="107" t="s">
        <v>87</v>
      </c>
      <c r="F43" s="108">
        <v>1</v>
      </c>
      <c r="G43" s="107" t="s">
        <v>106</v>
      </c>
      <c r="H43" s="107" t="s">
        <v>480</v>
      </c>
      <c r="I43" s="107" t="s">
        <v>120</v>
      </c>
      <c r="J43" t="b">
        <f t="shared" si="1"/>
        <v>1</v>
      </c>
    </row>
    <row r="44" spans="1:11" x14ac:dyDescent="0.25">
      <c r="A44" s="89" t="s">
        <v>1</v>
      </c>
      <c r="B44" s="89" t="s">
        <v>88</v>
      </c>
      <c r="C44" s="82" t="str">
        <f t="shared" si="0"/>
        <v/>
      </c>
      <c r="D44" s="22"/>
      <c r="E44" s="107" t="s">
        <v>88</v>
      </c>
      <c r="F44" s="108">
        <v>1</v>
      </c>
      <c r="G44" s="107" t="s">
        <v>106</v>
      </c>
      <c r="H44" s="107" t="s">
        <v>480</v>
      </c>
      <c r="I44" s="107" t="s">
        <v>120</v>
      </c>
      <c r="J44" t="b">
        <f t="shared" si="1"/>
        <v>1</v>
      </c>
    </row>
    <row r="45" spans="1:11" x14ac:dyDescent="0.25">
      <c r="A45" s="89" t="s">
        <v>388</v>
      </c>
      <c r="B45" s="89" t="s">
        <v>89</v>
      </c>
      <c r="C45" s="82" t="str">
        <f t="shared" si="0"/>
        <v>No data</v>
      </c>
      <c r="D45" s="22"/>
      <c r="E45" s="107" t="s">
        <v>89</v>
      </c>
      <c r="F45" s="108">
        <v>1</v>
      </c>
      <c r="G45" s="107" t="s">
        <v>120</v>
      </c>
      <c r="H45" s="107" t="s">
        <v>120</v>
      </c>
      <c r="I45" s="107" t="s">
        <v>120</v>
      </c>
      <c r="J45" t="b">
        <f t="shared" si="1"/>
        <v>1</v>
      </c>
    </row>
    <row r="46" spans="1:11" x14ac:dyDescent="0.25">
      <c r="A46" s="89" t="s">
        <v>11</v>
      </c>
      <c r="B46" s="89" t="s">
        <v>90</v>
      </c>
      <c r="C46" s="82" t="str">
        <f t="shared" si="0"/>
        <v>NA</v>
      </c>
      <c r="D46" s="22"/>
      <c r="E46" s="107" t="s">
        <v>90</v>
      </c>
      <c r="F46" s="109"/>
      <c r="G46" s="107" t="s">
        <v>120</v>
      </c>
      <c r="H46" s="107" t="s">
        <v>120</v>
      </c>
      <c r="I46" s="107" t="s">
        <v>120</v>
      </c>
      <c r="J46" t="b">
        <f>F46=1</f>
        <v>0</v>
      </c>
    </row>
    <row r="47" spans="1:11" x14ac:dyDescent="0.25">
      <c r="A47" s="89" t="s">
        <v>13</v>
      </c>
      <c r="B47" s="89" t="s">
        <v>91</v>
      </c>
      <c r="C47" s="82" t="str">
        <f t="shared" si="0"/>
        <v>No data</v>
      </c>
      <c r="D47" s="22"/>
      <c r="E47" s="107" t="s">
        <v>91</v>
      </c>
      <c r="F47" s="108">
        <v>1</v>
      </c>
      <c r="G47" s="107" t="s">
        <v>120</v>
      </c>
      <c r="H47" s="107" t="s">
        <v>120</v>
      </c>
      <c r="I47" s="107" t="s">
        <v>120</v>
      </c>
      <c r="J47" t="b">
        <f t="shared" si="1"/>
        <v>1</v>
      </c>
    </row>
    <row r="48" spans="1:11" x14ac:dyDescent="0.25">
      <c r="A48" s="89" t="s">
        <v>394</v>
      </c>
      <c r="B48" s="89" t="s">
        <v>92</v>
      </c>
      <c r="C48" s="82" t="str">
        <f t="shared" si="0"/>
        <v/>
      </c>
      <c r="D48" s="22"/>
      <c r="E48" s="107" t="s">
        <v>92</v>
      </c>
      <c r="F48" s="108">
        <v>1</v>
      </c>
      <c r="G48" s="107" t="s">
        <v>106</v>
      </c>
      <c r="H48" s="107" t="s">
        <v>480</v>
      </c>
      <c r="I48" s="107" t="s">
        <v>120</v>
      </c>
      <c r="J48" t="b">
        <f t="shared" si="1"/>
        <v>1</v>
      </c>
    </row>
    <row r="49" spans="1:10" x14ac:dyDescent="0.25">
      <c r="A49" s="89" t="s">
        <v>27</v>
      </c>
      <c r="B49" s="89" t="s">
        <v>93</v>
      </c>
      <c r="C49" s="82" t="str">
        <f t="shared" si="0"/>
        <v>NA</v>
      </c>
      <c r="D49" s="22"/>
      <c r="E49" s="107" t="s">
        <v>93</v>
      </c>
      <c r="F49" s="109"/>
      <c r="G49" s="107" t="s">
        <v>120</v>
      </c>
      <c r="H49" s="107" t="s">
        <v>120</v>
      </c>
      <c r="I49" s="107" t="s">
        <v>120</v>
      </c>
      <c r="J49" t="b">
        <f t="shared" si="1"/>
        <v>0</v>
      </c>
    </row>
    <row r="50" spans="1:10" x14ac:dyDescent="0.25">
      <c r="A50" s="89" t="s">
        <v>413</v>
      </c>
      <c r="B50" s="89" t="s">
        <v>94</v>
      </c>
      <c r="C50" s="82" t="str">
        <f t="shared" si="0"/>
        <v>NA</v>
      </c>
      <c r="D50" s="22"/>
      <c r="E50" s="107" t="s">
        <v>94</v>
      </c>
      <c r="F50" s="109"/>
      <c r="G50" s="107" t="s">
        <v>120</v>
      </c>
      <c r="H50" s="107" t="s">
        <v>120</v>
      </c>
      <c r="I50" s="107" t="s">
        <v>120</v>
      </c>
      <c r="J50" t="b">
        <f t="shared" si="1"/>
        <v>0</v>
      </c>
    </row>
    <row r="51" spans="1:10" x14ac:dyDescent="0.25">
      <c r="A51" s="89" t="s">
        <v>407</v>
      </c>
      <c r="B51" s="89" t="s">
        <v>95</v>
      </c>
      <c r="C51" s="82" t="str">
        <f t="shared" si="0"/>
        <v>Process of switching to Cutan products</v>
      </c>
      <c r="D51" s="22"/>
      <c r="E51" s="107" t="s">
        <v>95</v>
      </c>
      <c r="F51" s="108">
        <v>1</v>
      </c>
      <c r="G51" s="107" t="s">
        <v>106</v>
      </c>
      <c r="H51" s="107" t="s">
        <v>480</v>
      </c>
      <c r="I51" s="107" t="s">
        <v>495</v>
      </c>
      <c r="J51" t="b">
        <f>F51=1</f>
        <v>1</v>
      </c>
    </row>
    <row r="52" spans="1:10" x14ac:dyDescent="0.25">
      <c r="A52" s="89" t="s">
        <v>419</v>
      </c>
      <c r="B52" s="89" t="s">
        <v>96</v>
      </c>
      <c r="C52" s="82" t="str">
        <f t="shared" si="0"/>
        <v>No data</v>
      </c>
      <c r="D52" s="22"/>
      <c r="E52" s="107" t="s">
        <v>96</v>
      </c>
      <c r="F52" s="108">
        <v>1</v>
      </c>
      <c r="G52" s="107" t="s">
        <v>120</v>
      </c>
      <c r="H52" s="107" t="s">
        <v>120</v>
      </c>
      <c r="I52" s="107" t="s">
        <v>120</v>
      </c>
      <c r="J52" t="b">
        <f t="shared" si="1"/>
        <v>1</v>
      </c>
    </row>
    <row r="53" spans="1:10" x14ac:dyDescent="0.25">
      <c r="A53" s="89" t="s">
        <v>14</v>
      </c>
      <c r="B53" s="89" t="s">
        <v>97</v>
      </c>
      <c r="C53" s="82" t="str">
        <f t="shared" si="0"/>
        <v>No data</v>
      </c>
      <c r="E53" s="107" t="s">
        <v>97</v>
      </c>
      <c r="F53" s="108">
        <v>1</v>
      </c>
      <c r="G53" s="107" t="s">
        <v>120</v>
      </c>
      <c r="H53" s="107" t="s">
        <v>120</v>
      </c>
      <c r="I53" s="107" t="s">
        <v>120</v>
      </c>
      <c r="J53" t="b">
        <f t="shared" si="1"/>
        <v>1</v>
      </c>
    </row>
    <row r="54" spans="1:10" x14ac:dyDescent="0.25">
      <c r="A54" s="89"/>
      <c r="B54" s="89" t="s">
        <v>98</v>
      </c>
      <c r="C54" s="82" t="str">
        <f t="shared" si="0"/>
        <v>NA</v>
      </c>
      <c r="E54" s="107" t="s">
        <v>98</v>
      </c>
      <c r="F54" s="109"/>
      <c r="G54" s="107" t="s">
        <v>120</v>
      </c>
      <c r="H54" s="107" t="s">
        <v>120</v>
      </c>
      <c r="I54" s="107" t="s">
        <v>120</v>
      </c>
      <c r="J54" t="b">
        <f t="shared" si="1"/>
        <v>0</v>
      </c>
    </row>
    <row r="55" spans="1:10" s="79" customFormat="1" x14ac:dyDescent="0.25">
      <c r="A55" s="89" t="s">
        <v>22</v>
      </c>
      <c r="B55" s="89" t="s">
        <v>99</v>
      </c>
      <c r="C55" s="82" t="str">
        <f t="shared" si="0"/>
        <v>No data</v>
      </c>
      <c r="D55" s="82"/>
      <c r="E55" s="107" t="s">
        <v>99</v>
      </c>
      <c r="F55" s="108">
        <v>1</v>
      </c>
      <c r="G55" s="107" t="s">
        <v>120</v>
      </c>
      <c r="H55" s="107" t="s">
        <v>480</v>
      </c>
      <c r="I55" s="107" t="s">
        <v>120</v>
      </c>
      <c r="J55" s="79" t="b">
        <f t="shared" si="1"/>
        <v>1</v>
      </c>
    </row>
    <row r="56" spans="1:10" s="79" customFormat="1" x14ac:dyDescent="0.25">
      <c r="A56" s="89" t="s">
        <v>23</v>
      </c>
      <c r="B56" s="89" t="s">
        <v>100</v>
      </c>
      <c r="C56" s="82" t="str">
        <f t="shared" si="0"/>
        <v/>
      </c>
      <c r="D56" s="82"/>
      <c r="E56" s="107" t="s">
        <v>100</v>
      </c>
      <c r="F56" s="108">
        <v>1</v>
      </c>
      <c r="G56" s="107" t="s">
        <v>106</v>
      </c>
      <c r="H56" s="107" t="s">
        <v>480</v>
      </c>
      <c r="I56" s="107" t="s">
        <v>120</v>
      </c>
      <c r="J56" s="79" t="b">
        <f t="shared" si="1"/>
        <v>1</v>
      </c>
    </row>
    <row r="57" spans="1:10" s="79" customFormat="1" x14ac:dyDescent="0.25">
      <c r="A57" s="89" t="s">
        <v>390</v>
      </c>
      <c r="B57" s="89" t="s">
        <v>101</v>
      </c>
      <c r="C57" s="82" t="str">
        <f t="shared" si="0"/>
        <v>No data</v>
      </c>
      <c r="D57" s="82"/>
      <c r="E57" s="107" t="s">
        <v>101</v>
      </c>
      <c r="F57" s="108">
        <v>1</v>
      </c>
      <c r="G57" s="107" t="s">
        <v>120</v>
      </c>
      <c r="H57" s="107" t="s">
        <v>120</v>
      </c>
      <c r="I57" s="107" t="s">
        <v>120</v>
      </c>
      <c r="J57" s="79" t="b">
        <f t="shared" si="1"/>
        <v>1</v>
      </c>
    </row>
    <row r="58" spans="1:10" s="79" customFormat="1" x14ac:dyDescent="0.25">
      <c r="A58" s="89" t="s">
        <v>423</v>
      </c>
      <c r="B58" s="89" t="s">
        <v>425</v>
      </c>
      <c r="C58" s="82" t="str">
        <f>IF(J58,IF(G58&lt;&gt;"",I58&amp;"","No data"),"NA")</f>
        <v>NA</v>
      </c>
      <c r="D58" s="82"/>
      <c r="E58" s="107" t="s">
        <v>425</v>
      </c>
      <c r="F58" s="109"/>
      <c r="G58" s="107" t="s">
        <v>120</v>
      </c>
      <c r="H58" s="107" t="s">
        <v>120</v>
      </c>
      <c r="I58" s="107" t="s">
        <v>120</v>
      </c>
      <c r="J58" s="79" t="b">
        <f t="shared" si="1"/>
        <v>0</v>
      </c>
    </row>
    <row r="59" spans="1:10" s="79" customFormat="1" x14ac:dyDescent="0.25">
      <c r="A59" s="89" t="s">
        <v>384</v>
      </c>
      <c r="B59" s="89" t="s">
        <v>371</v>
      </c>
      <c r="C59" s="82" t="str">
        <f t="shared" si="0"/>
        <v>NA</v>
      </c>
      <c r="D59" s="82"/>
      <c r="E59" s="107" t="s">
        <v>371</v>
      </c>
      <c r="F59" s="109"/>
      <c r="G59" s="107" t="s">
        <v>120</v>
      </c>
      <c r="H59" s="107" t="s">
        <v>120</v>
      </c>
      <c r="I59" s="107" t="s">
        <v>120</v>
      </c>
      <c r="J59" s="79" t="b">
        <f t="shared" si="1"/>
        <v>0</v>
      </c>
    </row>
    <row r="60" spans="1:10" s="79" customFormat="1" x14ac:dyDescent="0.25">
      <c r="A60" s="89" t="s">
        <v>393</v>
      </c>
      <c r="B60" s="89" t="s">
        <v>375</v>
      </c>
      <c r="C60" s="82" t="str">
        <f t="shared" si="0"/>
        <v>NA</v>
      </c>
      <c r="D60" s="82"/>
      <c r="E60" s="107" t="s">
        <v>375</v>
      </c>
      <c r="F60" s="109"/>
      <c r="G60" s="107" t="s">
        <v>120</v>
      </c>
      <c r="H60" s="107" t="s">
        <v>120</v>
      </c>
      <c r="I60" s="107" t="s">
        <v>120</v>
      </c>
      <c r="J60" s="79" t="b">
        <f t="shared" si="1"/>
        <v>0</v>
      </c>
    </row>
    <row r="61" spans="1:10" s="79" customFormat="1" x14ac:dyDescent="0.25">
      <c r="A61" s="89" t="s">
        <v>401</v>
      </c>
      <c r="B61" s="89" t="s">
        <v>376</v>
      </c>
      <c r="C61" s="82" t="str">
        <f t="shared" si="0"/>
        <v>NA</v>
      </c>
      <c r="D61" s="82"/>
      <c r="E61" s="107" t="s">
        <v>376</v>
      </c>
      <c r="F61" s="109"/>
      <c r="G61" s="107" t="s">
        <v>120</v>
      </c>
      <c r="H61" s="107" t="s">
        <v>120</v>
      </c>
      <c r="I61" s="107" t="s">
        <v>120</v>
      </c>
      <c r="J61" s="79" t="b">
        <f t="shared" si="1"/>
        <v>0</v>
      </c>
    </row>
    <row r="62" spans="1:10" s="79" customFormat="1" x14ac:dyDescent="0.25">
      <c r="A62" s="89" t="s">
        <v>382</v>
      </c>
      <c r="B62" s="89" t="s">
        <v>368</v>
      </c>
      <c r="C62" s="82" t="str">
        <f t="shared" si="0"/>
        <v>NA</v>
      </c>
      <c r="D62" s="82"/>
      <c r="E62" s="107" t="s">
        <v>368</v>
      </c>
      <c r="F62" s="109"/>
      <c r="G62" s="107" t="s">
        <v>120</v>
      </c>
      <c r="H62" s="107" t="s">
        <v>120</v>
      </c>
      <c r="I62" s="107" t="s">
        <v>120</v>
      </c>
      <c r="J62" s="79" t="b">
        <f t="shared" si="1"/>
        <v>0</v>
      </c>
    </row>
    <row r="63" spans="1:10" s="79" customFormat="1" x14ac:dyDescent="0.25">
      <c r="A63" s="89" t="s">
        <v>414</v>
      </c>
      <c r="B63" s="89" t="s">
        <v>377</v>
      </c>
      <c r="C63" s="82" t="str">
        <f t="shared" si="0"/>
        <v>NA</v>
      </c>
      <c r="D63" s="82"/>
      <c r="E63" s="107" t="s">
        <v>377</v>
      </c>
      <c r="F63" s="109"/>
      <c r="G63" s="107" t="s">
        <v>120</v>
      </c>
      <c r="H63" s="107" t="s">
        <v>120</v>
      </c>
      <c r="I63" s="107" t="s">
        <v>120</v>
      </c>
      <c r="J63" s="79" t="b">
        <f t="shared" si="1"/>
        <v>0</v>
      </c>
    </row>
    <row r="64" spans="1:10" s="79" customFormat="1" x14ac:dyDescent="0.25">
      <c r="A64" s="89" t="s">
        <v>403</v>
      </c>
      <c r="B64" s="89" t="s">
        <v>404</v>
      </c>
      <c r="C64" s="82" t="str">
        <f t="shared" si="0"/>
        <v>NA</v>
      </c>
      <c r="D64" s="82"/>
      <c r="E64" s="107" t="s">
        <v>404</v>
      </c>
      <c r="F64" s="109"/>
      <c r="G64" s="107" t="s">
        <v>120</v>
      </c>
      <c r="H64" s="107" t="s">
        <v>120</v>
      </c>
      <c r="I64" s="107" t="s">
        <v>120</v>
      </c>
      <c r="J64" s="79" t="b">
        <f t="shared" si="1"/>
        <v>0</v>
      </c>
    </row>
    <row r="65" spans="1:10" s="79" customFormat="1" x14ac:dyDescent="0.25">
      <c r="A65" s="89" t="s">
        <v>81</v>
      </c>
      <c r="B65" s="89" t="s">
        <v>426</v>
      </c>
      <c r="C65" s="82" t="str">
        <f t="shared" si="0"/>
        <v>NA</v>
      </c>
      <c r="D65" s="82"/>
      <c r="E65" s="107" t="s">
        <v>426</v>
      </c>
      <c r="F65" s="109"/>
      <c r="G65" s="107" t="s">
        <v>120</v>
      </c>
      <c r="H65" s="107" t="s">
        <v>120</v>
      </c>
      <c r="I65" s="107" t="s">
        <v>120</v>
      </c>
      <c r="J65" s="79" t="b">
        <f t="shared" si="1"/>
        <v>0</v>
      </c>
    </row>
    <row r="66" spans="1:10" s="79" customFormat="1" x14ac:dyDescent="0.25">
      <c r="A66" s="89" t="s">
        <v>383</v>
      </c>
      <c r="B66" s="89" t="s">
        <v>369</v>
      </c>
      <c r="C66" s="82" t="str">
        <f t="shared" si="0"/>
        <v>NA</v>
      </c>
      <c r="D66" s="82"/>
      <c r="E66" s="107" t="s">
        <v>369</v>
      </c>
      <c r="F66" s="109"/>
      <c r="G66" s="107" t="s">
        <v>120</v>
      </c>
      <c r="H66" s="107" t="s">
        <v>120</v>
      </c>
      <c r="I66" s="107" t="s">
        <v>120</v>
      </c>
      <c r="J66" s="79" t="b">
        <f t="shared" si="1"/>
        <v>0</v>
      </c>
    </row>
    <row r="67" spans="1:10" s="79" customFormat="1" x14ac:dyDescent="0.25">
      <c r="A67" s="89" t="s">
        <v>385</v>
      </c>
      <c r="B67" s="89" t="s">
        <v>372</v>
      </c>
      <c r="C67" s="82" t="str">
        <f t="shared" ref="C67:C70" si="2">IF(J67,IF(G67&lt;&gt;"",I67&amp;"","No data"),"NA")</f>
        <v>NA</v>
      </c>
      <c r="D67" s="82"/>
      <c r="E67" s="107" t="s">
        <v>372</v>
      </c>
      <c r="F67" s="109"/>
      <c r="G67" s="107" t="s">
        <v>120</v>
      </c>
      <c r="H67" s="107" t="s">
        <v>120</v>
      </c>
      <c r="I67" s="107" t="s">
        <v>120</v>
      </c>
      <c r="J67" s="79" t="b">
        <f t="shared" ref="J67:J70" si="3">F67=1</f>
        <v>0</v>
      </c>
    </row>
    <row r="68" spans="1:10" s="79" customFormat="1" x14ac:dyDescent="0.25">
      <c r="A68" s="89" t="s">
        <v>389</v>
      </c>
      <c r="B68" s="89" t="s">
        <v>373</v>
      </c>
      <c r="C68" s="82" t="str">
        <f t="shared" si="2"/>
        <v>NA</v>
      </c>
      <c r="D68" s="82"/>
      <c r="E68" s="107" t="s">
        <v>373</v>
      </c>
      <c r="F68" s="109"/>
      <c r="G68" s="107" t="s">
        <v>120</v>
      </c>
      <c r="H68" s="107" t="s">
        <v>120</v>
      </c>
      <c r="I68" s="107" t="s">
        <v>120</v>
      </c>
      <c r="J68" s="79" t="b">
        <f t="shared" si="3"/>
        <v>0</v>
      </c>
    </row>
    <row r="69" spans="1:10" s="79" customFormat="1" x14ac:dyDescent="0.25">
      <c r="A69" s="89" t="s">
        <v>411</v>
      </c>
      <c r="B69" s="89" t="s">
        <v>412</v>
      </c>
      <c r="C69" s="82" t="str">
        <f t="shared" si="2"/>
        <v>NA</v>
      </c>
      <c r="D69" s="82"/>
      <c r="E69" s="107" t="s">
        <v>412</v>
      </c>
      <c r="F69" s="109"/>
      <c r="G69" s="107" t="s">
        <v>120</v>
      </c>
      <c r="H69" s="107" t="s">
        <v>120</v>
      </c>
      <c r="I69" s="107" t="s">
        <v>120</v>
      </c>
      <c r="J69" s="79" t="b">
        <f t="shared" si="3"/>
        <v>0</v>
      </c>
    </row>
    <row r="70" spans="1:10" s="79" customFormat="1" x14ac:dyDescent="0.25">
      <c r="A70" s="89" t="s">
        <v>424</v>
      </c>
      <c r="B70" s="89" t="s">
        <v>427</v>
      </c>
      <c r="C70" s="82" t="str">
        <f t="shared" si="2"/>
        <v>NA</v>
      </c>
      <c r="D70" s="82"/>
      <c r="E70" s="107" t="s">
        <v>427</v>
      </c>
      <c r="F70" s="109"/>
      <c r="G70" s="107" t="s">
        <v>120</v>
      </c>
      <c r="H70" s="107" t="s">
        <v>120</v>
      </c>
      <c r="I70" s="107" t="s">
        <v>120</v>
      </c>
      <c r="J70" s="79" t="b">
        <f t="shared" si="3"/>
        <v>0</v>
      </c>
    </row>
    <row r="71" spans="1:10" s="79" customFormat="1" x14ac:dyDescent="0.25">
      <c r="A71" s="82"/>
      <c r="B71" s="91"/>
      <c r="C71" s="82"/>
      <c r="D71" s="82"/>
      <c r="E71" s="107"/>
      <c r="F71" s="109"/>
      <c r="G71" s="107"/>
      <c r="H71" s="107"/>
      <c r="I71" s="107"/>
    </row>
    <row r="72" spans="1:10" s="79" customFormat="1" x14ac:dyDescent="0.25">
      <c r="A72" s="82"/>
      <c r="B72" s="91"/>
      <c r="C72" s="82"/>
      <c r="D72" s="82"/>
      <c r="E72" s="81"/>
      <c r="F72" s="87"/>
      <c r="G72" s="88"/>
      <c r="H72" s="88"/>
      <c r="I72" s="88"/>
    </row>
    <row r="73" spans="1:10" s="79" customFormat="1" x14ac:dyDescent="0.25">
      <c r="A73" s="82"/>
      <c r="B73" s="91"/>
      <c r="C73" s="82"/>
      <c r="D73" s="82"/>
      <c r="E73" s="81"/>
      <c r="F73" s="87"/>
      <c r="G73" s="88"/>
      <c r="H73" s="88"/>
      <c r="I73" s="88"/>
    </row>
    <row r="74" spans="1:10" s="79" customFormat="1" x14ac:dyDescent="0.25">
      <c r="A74" s="82"/>
      <c r="B74" s="91"/>
      <c r="C74" s="82"/>
      <c r="D74" s="82"/>
      <c r="E74" s="81"/>
      <c r="F74" s="87"/>
      <c r="G74" s="88"/>
      <c r="H74" s="88"/>
      <c r="I74" s="88"/>
    </row>
    <row r="75" spans="1:10" s="79" customFormat="1" x14ac:dyDescent="0.25">
      <c r="A75" s="82"/>
      <c r="B75" s="91"/>
      <c r="C75" s="82"/>
      <c r="D75" s="82"/>
      <c r="E75" s="81"/>
      <c r="F75" s="87"/>
      <c r="G75" s="88"/>
      <c r="H75" s="88"/>
      <c r="I75" s="88"/>
    </row>
    <row r="76" spans="1:10" s="79" customFormat="1" x14ac:dyDescent="0.25">
      <c r="A76" s="82"/>
      <c r="B76" s="91"/>
      <c r="C76" s="82"/>
      <c r="D76" s="82"/>
      <c r="E76" s="81"/>
      <c r="F76" s="87"/>
      <c r="G76" s="88"/>
      <c r="H76" s="88"/>
      <c r="I76" s="88"/>
    </row>
    <row r="77" spans="1:10" x14ac:dyDescent="0.25">
      <c r="E77" s="92"/>
    </row>
    <row r="78" spans="1:10" x14ac:dyDescent="0.25">
      <c r="B78" s="23" t="s">
        <v>106</v>
      </c>
      <c r="C78" s="82">
        <f>COUNTIF($C$2:$C$70,"")</f>
        <v>24</v>
      </c>
      <c r="E78" s="92"/>
    </row>
    <row r="79" spans="1:10" x14ac:dyDescent="0.25">
      <c r="B79" s="23" t="s">
        <v>110</v>
      </c>
      <c r="C79" s="82">
        <f>COUNTIF($C$2:$C$70,B79)</f>
        <v>20</v>
      </c>
      <c r="E79" s="92"/>
    </row>
    <row r="80" spans="1:10" x14ac:dyDescent="0.25">
      <c r="B80" s="23" t="s">
        <v>111</v>
      </c>
      <c r="C80" s="82">
        <f>COUNTIF($C$2:$C$70,B80)</f>
        <v>21</v>
      </c>
      <c r="D80" s="82">
        <f>C80+C78</f>
        <v>45</v>
      </c>
      <c r="E80" s="92"/>
    </row>
    <row r="81" spans="2:5" x14ac:dyDescent="0.25">
      <c r="B81" s="23" t="s">
        <v>112</v>
      </c>
      <c r="C81" s="82">
        <f>SUM(F2:F70)</f>
        <v>49</v>
      </c>
      <c r="E81" s="92"/>
    </row>
    <row r="82" spans="2:5" x14ac:dyDescent="0.25">
      <c r="B82" s="23" t="s">
        <v>104</v>
      </c>
      <c r="C82" s="82">
        <f>C81-D80</f>
        <v>4</v>
      </c>
      <c r="E82" s="92"/>
    </row>
    <row r="83" spans="2:5" x14ac:dyDescent="0.25">
      <c r="B83" s="23" t="s">
        <v>113</v>
      </c>
      <c r="C83" s="82">
        <f>C81-C80</f>
        <v>28</v>
      </c>
      <c r="D83" s="93">
        <f>C83/D80</f>
        <v>0.62222222222222223</v>
      </c>
      <c r="E83" s="93">
        <f>C83/C81</f>
        <v>0.5714285714285714</v>
      </c>
    </row>
    <row r="84" spans="2:5" x14ac:dyDescent="0.25">
      <c r="E84" s="92"/>
    </row>
    <row r="85" spans="2:5" x14ac:dyDescent="0.25">
      <c r="E85" s="92"/>
    </row>
    <row r="86" spans="2:5" x14ac:dyDescent="0.25">
      <c r="E86" s="92"/>
    </row>
    <row r="87" spans="2:5" x14ac:dyDescent="0.25">
      <c r="E87" s="92"/>
    </row>
    <row r="88" spans="2:5" x14ac:dyDescent="0.25">
      <c r="E88" s="92"/>
    </row>
    <row r="89" spans="2:5" x14ac:dyDescent="0.25">
      <c r="E89" s="92"/>
    </row>
  </sheetData>
  <mergeCells count="1">
    <mergeCell ref="L1:N1"/>
  </mergeCells>
  <conditionalFormatting sqref="C1:C65558">
    <cfRule type="cellIs" dxfId="0" priority="1" stopIfTrue="1" operator="equal">
      <formula>"No data"</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3"/>
  <sheetViews>
    <sheetView zoomScale="85" zoomScaleNormal="85" workbookViewId="0">
      <selection activeCell="M24" sqref="M24"/>
    </sheetView>
  </sheetViews>
  <sheetFormatPr defaultRowHeight="15" x14ac:dyDescent="0.25"/>
  <cols>
    <col min="5" max="5" width="10.85546875" bestFit="1" customWidth="1"/>
    <col min="20" max="20" width="10" bestFit="1" customWidth="1"/>
    <col min="21" max="21" width="10" customWidth="1"/>
    <col min="22" max="22" width="16.85546875" bestFit="1" customWidth="1"/>
  </cols>
  <sheetData>
    <row r="1" spans="1:24" x14ac:dyDescent="0.25">
      <c r="B1" t="s">
        <v>235</v>
      </c>
      <c r="E1" s="21" t="s">
        <v>440</v>
      </c>
      <c r="F1" s="79" t="s">
        <v>378</v>
      </c>
      <c r="O1" s="58"/>
      <c r="P1" s="58"/>
      <c r="Q1" s="58"/>
      <c r="R1" s="58"/>
      <c r="T1" s="74" t="s">
        <v>361</v>
      </c>
      <c r="U1" s="74"/>
      <c r="V1" s="74" t="s">
        <v>362</v>
      </c>
      <c r="W1" t="s">
        <v>363</v>
      </c>
      <c r="X1" t="s">
        <v>364</v>
      </c>
    </row>
    <row r="2" spans="1:24" x14ac:dyDescent="0.25">
      <c r="J2" s="59" t="s">
        <v>236</v>
      </c>
      <c r="K2" s="59"/>
      <c r="T2" s="75" t="s">
        <v>57</v>
      </c>
      <c r="U2" s="75" t="str">
        <f>T2&amp;$E$1</f>
        <v>H212016Q2</v>
      </c>
      <c r="V2" s="75" t="s">
        <v>266</v>
      </c>
      <c r="W2" s="76">
        <f ca="1">IFERROR(VLOOKUP(U2,INDIRECT($F$1),6, FALSE),"")</f>
        <v>320</v>
      </c>
      <c r="X2" s="76">
        <f ca="1">IFERROR(VLOOKUP(U2,INDIRECT($F$1),7, FALSE),"")</f>
        <v>6371</v>
      </c>
    </row>
    <row r="3" spans="1:24" x14ac:dyDescent="0.25">
      <c r="B3" s="60" t="s">
        <v>237</v>
      </c>
      <c r="C3" s="60" t="s">
        <v>238</v>
      </c>
      <c r="D3" s="60" t="s">
        <v>239</v>
      </c>
      <c r="E3" s="60" t="s">
        <v>32</v>
      </c>
      <c r="F3" s="61" t="s">
        <v>379</v>
      </c>
      <c r="G3" s="62"/>
      <c r="J3" s="60" t="s">
        <v>237</v>
      </c>
      <c r="K3" s="60" t="s">
        <v>238</v>
      </c>
      <c r="L3" s="60" t="s">
        <v>239</v>
      </c>
      <c r="M3" s="63" t="s">
        <v>241</v>
      </c>
      <c r="N3" s="61" t="s">
        <v>240</v>
      </c>
      <c r="O3" s="62"/>
      <c r="T3" s="75" t="s">
        <v>48</v>
      </c>
      <c r="U3" s="75" t="str">
        <f t="shared" ref="U3:U63" si="0">T3&amp;$E$1</f>
        <v>H102016Q2</v>
      </c>
      <c r="V3" s="75" t="s">
        <v>266</v>
      </c>
      <c r="W3" s="76">
        <f t="shared" ref="W3:W63" ca="1" si="1">IFERROR(VLOOKUP(U3,INDIRECT($F$1),6, FALSE),"")</f>
        <v>1206</v>
      </c>
      <c r="X3" s="76">
        <f t="shared" ref="X3:X63" ca="1" si="2">IFERROR(VLOOKUP(U3,INDIRECT($F$1),7, FALSE),"")</f>
        <v>49581</v>
      </c>
    </row>
    <row r="4" spans="1:24" x14ac:dyDescent="0.25">
      <c r="A4" s="66" t="s">
        <v>61</v>
      </c>
      <c r="B4" s="64" t="s">
        <v>242</v>
      </c>
      <c r="C4" s="65" t="s">
        <v>243</v>
      </c>
      <c r="D4">
        <v>1</v>
      </c>
      <c r="E4" s="66" t="str">
        <f>A4&amp;$E$1</f>
        <v>H242016Q2</v>
      </c>
      <c r="F4" s="67">
        <f ca="1">IFERROR(VLOOKUP(E4,INDIRECT($F$1),9, FALSE),"")</f>
        <v>26.14504463097801</v>
      </c>
      <c r="J4" s="68" t="s">
        <v>244</v>
      </c>
      <c r="K4" s="69" t="s">
        <v>245</v>
      </c>
      <c r="L4">
        <v>1</v>
      </c>
      <c r="M4" s="70" t="s">
        <v>246</v>
      </c>
      <c r="N4" s="67">
        <f ca="1">IFERROR(P4/Q4*1000,"")</f>
        <v>19.159209859868312</v>
      </c>
      <c r="P4">
        <f ca="1">SUMIF(V:V, "="&amp;M4,W:W)</f>
        <v>113.48</v>
      </c>
      <c r="Q4">
        <f ca="1">SUMIF(V:V, "="&amp;M4,X:X)</f>
        <v>5923</v>
      </c>
      <c r="T4" s="75" t="s">
        <v>63</v>
      </c>
      <c r="U4" s="75" t="str">
        <f t="shared" si="0"/>
        <v>H262016Q2</v>
      </c>
      <c r="V4" s="75" t="s">
        <v>266</v>
      </c>
      <c r="W4" s="76">
        <f t="shared" ca="1" si="1"/>
        <v>998</v>
      </c>
      <c r="X4" s="76">
        <f t="shared" ca="1" si="2"/>
        <v>16176</v>
      </c>
    </row>
    <row r="5" spans="1:24" x14ac:dyDescent="0.25">
      <c r="A5" s="66" t="s">
        <v>88</v>
      </c>
      <c r="B5" s="64" t="s">
        <v>247</v>
      </c>
      <c r="C5" s="65" t="s">
        <v>248</v>
      </c>
      <c r="D5">
        <v>2</v>
      </c>
      <c r="E5" s="66" t="str">
        <f t="shared" ref="E5:E50" si="3">A5&amp;$E$1</f>
        <v>H492016Q2</v>
      </c>
      <c r="F5" s="67">
        <f t="shared" ref="F5:F50" ca="1" si="4">IFERROR(VLOOKUP(E5,INDIRECT($F$1),9, FALSE),"")</f>
        <v>19.143117593436646</v>
      </c>
      <c r="J5" s="68" t="s">
        <v>249</v>
      </c>
      <c r="K5" s="69" t="s">
        <v>250</v>
      </c>
      <c r="L5">
        <v>2</v>
      </c>
      <c r="M5" s="70" t="s">
        <v>251</v>
      </c>
      <c r="N5" s="67">
        <f ca="1">IFERROR(P5/Q5*1000,"")</f>
        <v>20.190899081900984</v>
      </c>
      <c r="P5">
        <f t="shared" ref="P5:P10" ca="1" si="5">SUMIF(V:V, "="&amp;M5,W:W)</f>
        <v>2219</v>
      </c>
      <c r="Q5">
        <f t="shared" ref="Q5:Q10" ca="1" si="6">SUMIF(V:V, "="&amp;M5,X:X)</f>
        <v>109901</v>
      </c>
      <c r="T5" s="75" t="s">
        <v>50</v>
      </c>
      <c r="U5" s="75" t="str">
        <f t="shared" si="0"/>
        <v>H122016Q2</v>
      </c>
      <c r="V5" s="75" t="s">
        <v>266</v>
      </c>
      <c r="W5" s="76">
        <f t="shared" ca="1" si="1"/>
        <v>388.48</v>
      </c>
      <c r="X5" s="76">
        <f t="shared" ca="1" si="2"/>
        <v>11129</v>
      </c>
    </row>
    <row r="6" spans="1:24" x14ac:dyDescent="0.25">
      <c r="A6" s="66" t="s">
        <v>40</v>
      </c>
      <c r="B6" s="64" t="s">
        <v>252</v>
      </c>
      <c r="C6" s="65" t="s">
        <v>253</v>
      </c>
      <c r="D6">
        <v>3</v>
      </c>
      <c r="E6" s="66" t="str">
        <f t="shared" si="3"/>
        <v>H032016Q2</v>
      </c>
      <c r="F6" s="67">
        <f t="shared" ca="1" si="4"/>
        <v>55.607510251061072</v>
      </c>
      <c r="J6" s="71" t="s">
        <v>254</v>
      </c>
      <c r="K6" s="69" t="s">
        <v>255</v>
      </c>
      <c r="L6">
        <v>3</v>
      </c>
      <c r="M6" s="70" t="s">
        <v>256</v>
      </c>
      <c r="N6" s="67">
        <f t="shared" ref="N6:N10" ca="1" si="7">IFERROR(P6/Q6*1000,"")</f>
        <v>42.124404198848353</v>
      </c>
      <c r="P6">
        <f t="shared" ca="1" si="5"/>
        <v>4586.8</v>
      </c>
      <c r="Q6">
        <f t="shared" ca="1" si="6"/>
        <v>108887</v>
      </c>
      <c r="T6" s="75" t="s">
        <v>77</v>
      </c>
      <c r="U6" s="75" t="str">
        <f t="shared" si="0"/>
        <v>H392016Q2</v>
      </c>
      <c r="V6" s="75" t="s">
        <v>266</v>
      </c>
      <c r="W6" s="76">
        <f t="shared" ca="1" si="1"/>
        <v>160</v>
      </c>
      <c r="X6" s="76">
        <f t="shared" ca="1" si="2"/>
        <v>8187</v>
      </c>
    </row>
    <row r="7" spans="1:24" x14ac:dyDescent="0.25">
      <c r="A7" s="66" t="s">
        <v>57</v>
      </c>
      <c r="B7" s="64" t="s">
        <v>257</v>
      </c>
      <c r="C7" s="65" t="s">
        <v>258</v>
      </c>
      <c r="D7">
        <v>4</v>
      </c>
      <c r="E7" s="66" t="str">
        <f t="shared" si="3"/>
        <v>H212016Q2</v>
      </c>
      <c r="F7" s="67">
        <f t="shared" ca="1" si="4"/>
        <v>50.227593784335269</v>
      </c>
      <c r="J7" s="71" t="s">
        <v>259</v>
      </c>
      <c r="K7" s="69" t="s">
        <v>260</v>
      </c>
      <c r="L7">
        <v>4</v>
      </c>
      <c r="M7" s="70" t="s">
        <v>261</v>
      </c>
      <c r="N7" s="67">
        <f t="shared" ca="1" si="7"/>
        <v>34.098530921491054</v>
      </c>
      <c r="P7">
        <f t="shared" ca="1" si="5"/>
        <v>5679.6900000000005</v>
      </c>
      <c r="Q7">
        <f t="shared" ca="1" si="6"/>
        <v>166567</v>
      </c>
      <c r="T7" s="75" t="s">
        <v>54</v>
      </c>
      <c r="U7" s="75" t="str">
        <f t="shared" si="0"/>
        <v>H172016Q2</v>
      </c>
      <c r="V7" s="75" t="s">
        <v>266</v>
      </c>
      <c r="W7" s="76">
        <f t="shared" ca="1" si="1"/>
        <v>63.491999999999997</v>
      </c>
      <c r="X7" s="76">
        <f t="shared" ca="1" si="2"/>
        <v>1381</v>
      </c>
    </row>
    <row r="8" spans="1:24" x14ac:dyDescent="0.25">
      <c r="A8" s="66" t="s">
        <v>72</v>
      </c>
      <c r="B8" s="64" t="s">
        <v>262</v>
      </c>
      <c r="C8" s="65" t="s">
        <v>263</v>
      </c>
      <c r="D8">
        <v>5</v>
      </c>
      <c r="E8" s="66" t="str">
        <f t="shared" si="3"/>
        <v>H352016Q2</v>
      </c>
      <c r="F8" s="67">
        <f t="shared" ca="1" si="4"/>
        <v>30.406399312825467</v>
      </c>
      <c r="J8" s="71" t="s">
        <v>264</v>
      </c>
      <c r="K8" s="69" t="s">
        <v>265</v>
      </c>
      <c r="L8">
        <v>5</v>
      </c>
      <c r="M8" s="70" t="s">
        <v>266</v>
      </c>
      <c r="N8" s="67">
        <f t="shared" ca="1" si="7"/>
        <v>29.684704444517195</v>
      </c>
      <c r="P8">
        <f t="shared" ca="1" si="5"/>
        <v>5440.6720000000005</v>
      </c>
      <c r="Q8">
        <f t="shared" ca="1" si="6"/>
        <v>183282</v>
      </c>
      <c r="T8" s="75" t="s">
        <v>47</v>
      </c>
      <c r="U8" s="75" t="str">
        <f t="shared" si="0"/>
        <v>H092016Q2</v>
      </c>
      <c r="V8" s="75" t="s">
        <v>266</v>
      </c>
      <c r="W8" s="76" t="str">
        <f t="shared" ca="1" si="1"/>
        <v/>
      </c>
      <c r="X8" s="76" t="str">
        <f t="shared" ca="1" si="2"/>
        <v/>
      </c>
    </row>
    <row r="9" spans="1:24" x14ac:dyDescent="0.25">
      <c r="A9" s="66" t="s">
        <v>62</v>
      </c>
      <c r="B9" s="64" t="s">
        <v>267</v>
      </c>
      <c r="C9" s="65" t="s">
        <v>268</v>
      </c>
      <c r="D9">
        <v>6</v>
      </c>
      <c r="E9" s="66" t="str">
        <f t="shared" si="3"/>
        <v>H252016Q2</v>
      </c>
      <c r="F9" s="67">
        <f t="shared" ca="1" si="4"/>
        <v>67.515277597191513</v>
      </c>
      <c r="J9" s="71" t="s">
        <v>269</v>
      </c>
      <c r="K9" s="69" t="s">
        <v>270</v>
      </c>
      <c r="L9">
        <v>6</v>
      </c>
      <c r="M9" s="70" t="s">
        <v>271</v>
      </c>
      <c r="N9" s="67">
        <f t="shared" ca="1" si="7"/>
        <v>25.199390082396143</v>
      </c>
      <c r="P9">
        <f t="shared" ca="1" si="5"/>
        <v>3520.1279999999997</v>
      </c>
      <c r="Q9">
        <f t="shared" ca="1" si="6"/>
        <v>139691</v>
      </c>
      <c r="T9" s="75" t="s">
        <v>85</v>
      </c>
      <c r="U9" s="75" t="str">
        <f t="shared" si="0"/>
        <v>H462016Q2</v>
      </c>
      <c r="V9" s="75" t="s">
        <v>266</v>
      </c>
      <c r="W9" s="76">
        <f t="shared" ca="1" si="1"/>
        <v>581.6</v>
      </c>
      <c r="X9" s="76">
        <f t="shared" ca="1" si="2"/>
        <v>19367</v>
      </c>
    </row>
    <row r="10" spans="1:24" x14ac:dyDescent="0.25">
      <c r="A10" s="66" t="s">
        <v>46</v>
      </c>
      <c r="B10" s="64" t="s">
        <v>272</v>
      </c>
      <c r="C10" s="65" t="s">
        <v>273</v>
      </c>
      <c r="D10">
        <v>7</v>
      </c>
      <c r="E10" s="66" t="str">
        <f t="shared" si="3"/>
        <v>H082016Q2</v>
      </c>
      <c r="F10" s="67">
        <f t="shared" ca="1" si="4"/>
        <v>24.968573366493331</v>
      </c>
      <c r="J10" s="71" t="s">
        <v>274</v>
      </c>
      <c r="K10" s="69" t="s">
        <v>275</v>
      </c>
      <c r="L10">
        <v>7</v>
      </c>
      <c r="M10" s="70" t="s">
        <v>276</v>
      </c>
      <c r="N10" s="67">
        <f t="shared" ca="1" si="7"/>
        <v>52.557258632840025</v>
      </c>
      <c r="P10">
        <f t="shared" ca="1" si="5"/>
        <v>1193.26</v>
      </c>
      <c r="Q10">
        <f t="shared" ca="1" si="6"/>
        <v>22704</v>
      </c>
      <c r="T10" s="75" t="s">
        <v>59</v>
      </c>
      <c r="U10" s="75" t="str">
        <f t="shared" si="0"/>
        <v>H222016Q2</v>
      </c>
      <c r="V10" s="75" t="s">
        <v>266</v>
      </c>
      <c r="W10" s="76">
        <f t="shared" ca="1" si="1"/>
        <v>138.1</v>
      </c>
      <c r="X10" s="76">
        <f t="shared" ca="1" si="2"/>
        <v>6258</v>
      </c>
    </row>
    <row r="11" spans="1:24" x14ac:dyDescent="0.25">
      <c r="A11" s="66" t="s">
        <v>43</v>
      </c>
      <c r="B11" s="64" t="s">
        <v>277</v>
      </c>
      <c r="C11" s="65" t="s">
        <v>278</v>
      </c>
      <c r="D11">
        <v>8</v>
      </c>
      <c r="E11" s="66" t="str">
        <f t="shared" si="3"/>
        <v>H052016Q2</v>
      </c>
      <c r="F11" s="67">
        <f t="shared" ca="1" si="4"/>
        <v>32.407536636427075</v>
      </c>
      <c r="K11" s="69" t="s">
        <v>381</v>
      </c>
      <c r="N11" s="67">
        <f ca="1">P13</f>
        <v>30.874381746510981</v>
      </c>
      <c r="P11" s="72">
        <f ca="1">SUM(P4:P10)</f>
        <v>22753.03</v>
      </c>
      <c r="Q11" s="72">
        <f ca="1">SUM(Q4:Q10)</f>
        <v>736955</v>
      </c>
      <c r="R11" s="72"/>
      <c r="T11" s="75" t="s">
        <v>60</v>
      </c>
      <c r="U11" s="75" t="str">
        <f t="shared" si="0"/>
        <v>H232016Q2</v>
      </c>
      <c r="V11" s="75" t="s">
        <v>266</v>
      </c>
      <c r="W11" s="76">
        <f t="shared" ca="1" si="1"/>
        <v>1061</v>
      </c>
      <c r="X11" s="76">
        <f t="shared" ca="1" si="2"/>
        <v>47904</v>
      </c>
    </row>
    <row r="12" spans="1:24" x14ac:dyDescent="0.25">
      <c r="A12" s="66" t="s">
        <v>89</v>
      </c>
      <c r="B12" s="64" t="s">
        <v>279</v>
      </c>
      <c r="C12" s="65" t="s">
        <v>280</v>
      </c>
      <c r="D12">
        <v>9</v>
      </c>
      <c r="E12" s="66" t="str">
        <f t="shared" si="3"/>
        <v>H502016Q2</v>
      </c>
      <c r="F12" s="67">
        <f t="shared" ca="1" si="4"/>
        <v>20.015885623510723</v>
      </c>
      <c r="T12" s="75" t="s">
        <v>87</v>
      </c>
      <c r="U12" s="75" t="str">
        <f t="shared" si="0"/>
        <v>H482016Q2</v>
      </c>
      <c r="V12" s="75" t="s">
        <v>266</v>
      </c>
      <c r="W12" s="76">
        <f t="shared" ca="1" si="1"/>
        <v>524</v>
      </c>
      <c r="X12" s="76">
        <f t="shared" ca="1" si="2"/>
        <v>16928</v>
      </c>
    </row>
    <row r="13" spans="1:24" x14ac:dyDescent="0.25">
      <c r="A13" s="66" t="s">
        <v>101</v>
      </c>
      <c r="B13" s="64" t="s">
        <v>281</v>
      </c>
      <c r="C13" s="65" t="s">
        <v>282</v>
      </c>
      <c r="D13">
        <v>10</v>
      </c>
      <c r="E13" s="66" t="str">
        <f t="shared" si="3"/>
        <v>H622016Q2</v>
      </c>
      <c r="F13" s="67">
        <f t="shared" ca="1" si="4"/>
        <v>13.746307507823696</v>
      </c>
      <c r="P13" s="94">
        <f ca="1">P11/Q11*1000</f>
        <v>30.874381746510981</v>
      </c>
      <c r="Q13" t="s">
        <v>191</v>
      </c>
      <c r="T13" s="75" t="s">
        <v>61</v>
      </c>
      <c r="U13" s="75" t="str">
        <f t="shared" si="0"/>
        <v>H242016Q2</v>
      </c>
      <c r="V13" s="75" t="s">
        <v>261</v>
      </c>
      <c r="W13" s="76">
        <f t="shared" ca="1" si="1"/>
        <v>1080.81</v>
      </c>
      <c r="X13" s="76">
        <f t="shared" ca="1" si="2"/>
        <v>41339</v>
      </c>
    </row>
    <row r="14" spans="1:24" x14ac:dyDescent="0.25">
      <c r="A14" s="66" t="s">
        <v>96</v>
      </c>
      <c r="B14" s="64" t="s">
        <v>283</v>
      </c>
      <c r="C14" s="65" t="s">
        <v>284</v>
      </c>
      <c r="D14">
        <v>11</v>
      </c>
      <c r="E14" s="66" t="str">
        <f t="shared" si="3"/>
        <v>H572016Q2</v>
      </c>
      <c r="F14" s="67" t="str">
        <f t="shared" ca="1" si="4"/>
        <v/>
      </c>
      <c r="P14" s="67">
        <f ca="1">MEDIAN(F4:F50)</f>
        <v>29.561717352415027</v>
      </c>
      <c r="Q14" t="s">
        <v>194</v>
      </c>
      <c r="T14" s="75" t="s">
        <v>43</v>
      </c>
      <c r="U14" s="75" t="str">
        <f t="shared" si="0"/>
        <v>H052016Q2</v>
      </c>
      <c r="V14" s="75" t="s">
        <v>261</v>
      </c>
      <c r="W14" s="76">
        <f t="shared" ca="1" si="1"/>
        <v>464.4</v>
      </c>
      <c r="X14" s="76">
        <f t="shared" ca="1" si="2"/>
        <v>14330</v>
      </c>
    </row>
    <row r="15" spans="1:24" x14ac:dyDescent="0.25">
      <c r="A15" s="66" t="s">
        <v>84</v>
      </c>
      <c r="B15" s="64" t="s">
        <v>285</v>
      </c>
      <c r="C15" s="65" t="s">
        <v>286</v>
      </c>
      <c r="D15">
        <v>12</v>
      </c>
      <c r="E15" s="66" t="str">
        <f t="shared" si="3"/>
        <v>H452016Q2</v>
      </c>
      <c r="F15" s="67">
        <f t="shared" ca="1" si="4"/>
        <v>23.014586709886544</v>
      </c>
      <c r="P15" t="s">
        <v>287</v>
      </c>
      <c r="T15" s="75" t="s">
        <v>64</v>
      </c>
      <c r="U15" s="75" t="str">
        <f t="shared" si="0"/>
        <v>H272016Q2</v>
      </c>
      <c r="V15" s="75" t="s">
        <v>261</v>
      </c>
      <c r="W15" s="76">
        <f t="shared" ca="1" si="1"/>
        <v>676</v>
      </c>
      <c r="X15" s="76">
        <f t="shared" ca="1" si="2"/>
        <v>10953</v>
      </c>
    </row>
    <row r="16" spans="1:24" x14ac:dyDescent="0.25">
      <c r="A16" s="66" t="s">
        <v>79</v>
      </c>
      <c r="B16" s="64" t="s">
        <v>288</v>
      </c>
      <c r="C16" s="65" t="s">
        <v>289</v>
      </c>
      <c r="D16">
        <v>13</v>
      </c>
      <c r="E16" s="66" t="str">
        <f t="shared" si="3"/>
        <v>H402016Q2</v>
      </c>
      <c r="F16" s="67">
        <f t="shared" ca="1" si="4"/>
        <v>27.977219167321287</v>
      </c>
      <c r="K16">
        <v>3</v>
      </c>
      <c r="L16">
        <v>4</v>
      </c>
      <c r="M16">
        <v>5</v>
      </c>
      <c r="N16">
        <v>6</v>
      </c>
      <c r="T16" s="75" t="s">
        <v>65</v>
      </c>
      <c r="U16" s="75" t="str">
        <f t="shared" si="0"/>
        <v>H282016Q2</v>
      </c>
      <c r="V16" s="75" t="s">
        <v>261</v>
      </c>
      <c r="W16" s="76">
        <f t="shared" ca="1" si="1"/>
        <v>1066</v>
      </c>
      <c r="X16" s="76">
        <f t="shared" ca="1" si="2"/>
        <v>14825</v>
      </c>
    </row>
    <row r="17" spans="1:24" ht="15.75" thickBot="1" x14ac:dyDescent="0.3">
      <c r="A17" s="66" t="s">
        <v>75</v>
      </c>
      <c r="B17" s="64" t="s">
        <v>290</v>
      </c>
      <c r="C17" s="65" t="s">
        <v>291</v>
      </c>
      <c r="D17">
        <v>14</v>
      </c>
      <c r="E17" s="66" t="str">
        <f t="shared" si="3"/>
        <v>H372016Q2</v>
      </c>
      <c r="F17" s="67" t="str">
        <f t="shared" ca="1" si="4"/>
        <v/>
      </c>
      <c r="J17" s="83"/>
      <c r="K17" s="83" t="s">
        <v>197</v>
      </c>
      <c r="L17" s="83" t="s">
        <v>202</v>
      </c>
      <c r="M17" s="83" t="s">
        <v>203</v>
      </c>
      <c r="N17" s="84" t="s">
        <v>198</v>
      </c>
      <c r="O17" s="83"/>
      <c r="P17" s="83"/>
      <c r="T17" s="75" t="s">
        <v>49</v>
      </c>
      <c r="U17" s="75" t="str">
        <f t="shared" si="0"/>
        <v>H112016Q2</v>
      </c>
      <c r="V17" s="75" t="s">
        <v>261</v>
      </c>
      <c r="W17" s="76">
        <f t="shared" ca="1" si="1"/>
        <v>570.29999999999995</v>
      </c>
      <c r="X17" s="76">
        <f t="shared" ca="1" si="2"/>
        <v>16451</v>
      </c>
    </row>
    <row r="18" spans="1:24" ht="15.75" thickTop="1" x14ac:dyDescent="0.25">
      <c r="A18" s="66" t="s">
        <v>91</v>
      </c>
      <c r="B18" s="64" t="s">
        <v>292</v>
      </c>
      <c r="C18" s="65" t="s">
        <v>293</v>
      </c>
      <c r="D18">
        <v>15</v>
      </c>
      <c r="E18" s="66" t="str">
        <f t="shared" si="3"/>
        <v>H522016Q2</v>
      </c>
      <c r="F18" s="67" t="str">
        <f t="shared" ca="1" si="4"/>
        <v/>
      </c>
      <c r="I18" t="str">
        <f>E1</f>
        <v>2016Q2</v>
      </c>
      <c r="J18" s="79"/>
      <c r="K18" s="79">
        <f>VLOOKUP($I18,'Hand Rub Report'!$A$52:$H$510,Compstat!K16,FALSE)</f>
        <v>30.874381746510981</v>
      </c>
      <c r="L18" s="79">
        <f>VLOOKUP($I18,'Hand Rub Report'!$A$52:$H$510,Compstat!L16,FALSE)</f>
        <v>18.153522500400513</v>
      </c>
      <c r="M18" s="79">
        <f>VLOOKUP($I18,'Hand Rub Report'!$A$52:$H$510,Compstat!M16,FALSE)</f>
        <v>63.457358774455528</v>
      </c>
      <c r="N18" s="79">
        <f>VLOOKUP($I18,'Hand Rub Report'!$A$52:$H$510,Compstat!N16,FALSE)</f>
        <v>29.561717352415027</v>
      </c>
      <c r="O18" s="79"/>
      <c r="P18" s="79"/>
      <c r="T18" s="75" t="s">
        <v>55</v>
      </c>
      <c r="U18" s="75" t="str">
        <f t="shared" si="0"/>
        <v>H182016Q2</v>
      </c>
      <c r="V18" s="75" t="s">
        <v>261</v>
      </c>
      <c r="W18" s="76">
        <f t="shared" ca="1" si="1"/>
        <v>1637.18</v>
      </c>
      <c r="X18" s="76">
        <f t="shared" ca="1" si="2"/>
        <v>56993</v>
      </c>
    </row>
    <row r="19" spans="1:24" x14ac:dyDescent="0.25">
      <c r="A19" s="66" t="s">
        <v>48</v>
      </c>
      <c r="B19" s="64" t="s">
        <v>294</v>
      </c>
      <c r="C19" s="65" t="s">
        <v>295</v>
      </c>
      <c r="D19">
        <v>16</v>
      </c>
      <c r="E19" s="66" t="str">
        <f t="shared" si="3"/>
        <v>H102016Q2</v>
      </c>
      <c r="F19" s="67">
        <f t="shared" ca="1" si="4"/>
        <v>24.323833726629154</v>
      </c>
      <c r="J19" s="79"/>
      <c r="K19" s="79"/>
      <c r="L19" s="79"/>
      <c r="M19" s="79"/>
      <c r="N19" s="79"/>
      <c r="O19" s="79"/>
      <c r="P19" s="79"/>
      <c r="T19" s="75" t="s">
        <v>56</v>
      </c>
      <c r="U19" s="75" t="str">
        <f t="shared" si="0"/>
        <v>H192016Q2</v>
      </c>
      <c r="V19" s="75" t="s">
        <v>261</v>
      </c>
      <c r="W19" s="76">
        <f t="shared" ca="1" si="1"/>
        <v>185</v>
      </c>
      <c r="X19" s="76">
        <f t="shared" ca="1" si="2"/>
        <v>11676</v>
      </c>
    </row>
    <row r="20" spans="1:24" x14ac:dyDescent="0.25">
      <c r="A20" s="66" t="s">
        <v>97</v>
      </c>
      <c r="B20" s="64" t="s">
        <v>296</v>
      </c>
      <c r="C20" s="65" t="s">
        <v>297</v>
      </c>
      <c r="D20">
        <v>17</v>
      </c>
      <c r="E20" s="66" t="str">
        <f t="shared" si="3"/>
        <v>H582016Q2</v>
      </c>
      <c r="F20" s="67" t="str">
        <f t="shared" ca="1" si="4"/>
        <v/>
      </c>
      <c r="J20" s="79"/>
      <c r="K20" s="79"/>
      <c r="L20" s="79"/>
      <c r="M20" s="79"/>
      <c r="N20" s="79"/>
      <c r="O20" s="79"/>
      <c r="P20" s="79"/>
      <c r="T20" s="75" t="s">
        <v>40</v>
      </c>
      <c r="U20" s="75" t="str">
        <f t="shared" si="0"/>
        <v>H032016Q2</v>
      </c>
      <c r="V20" s="75" t="s">
        <v>256</v>
      </c>
      <c r="W20" s="76">
        <f t="shared" ca="1" si="1"/>
        <v>3092</v>
      </c>
      <c r="X20" s="76">
        <f t="shared" ca="1" si="2"/>
        <v>55604</v>
      </c>
    </row>
    <row r="21" spans="1:24" x14ac:dyDescent="0.25">
      <c r="A21" s="66" t="s">
        <v>92</v>
      </c>
      <c r="B21" s="64" t="s">
        <v>298</v>
      </c>
      <c r="C21" s="65" t="s">
        <v>299</v>
      </c>
      <c r="D21">
        <v>18</v>
      </c>
      <c r="E21" s="66" t="str">
        <f t="shared" si="3"/>
        <v>H532016Q2</v>
      </c>
      <c r="F21" s="67">
        <f t="shared" ca="1" si="4"/>
        <v>26.401528125411669</v>
      </c>
      <c r="J21" s="79"/>
      <c r="K21" s="79"/>
      <c r="L21" s="79"/>
      <c r="M21" s="79"/>
      <c r="N21" s="79"/>
      <c r="O21" s="79"/>
      <c r="P21" s="79"/>
      <c r="T21" s="75" t="s">
        <v>72</v>
      </c>
      <c r="U21" s="75" t="str">
        <f t="shared" si="0"/>
        <v>H352016Q2</v>
      </c>
      <c r="V21" s="75" t="s">
        <v>256</v>
      </c>
      <c r="W21" s="76">
        <f t="shared" ca="1" si="1"/>
        <v>566.38</v>
      </c>
      <c r="X21" s="76">
        <f t="shared" ca="1" si="2"/>
        <v>18627</v>
      </c>
    </row>
    <row r="22" spans="1:24" x14ac:dyDescent="0.25">
      <c r="A22" s="66" t="s">
        <v>63</v>
      </c>
      <c r="B22" s="64" t="s">
        <v>300</v>
      </c>
      <c r="C22" s="65" t="s">
        <v>301</v>
      </c>
      <c r="D22">
        <v>19</v>
      </c>
      <c r="E22" s="66" t="str">
        <f t="shared" si="3"/>
        <v>H262016Q2</v>
      </c>
      <c r="F22" s="67">
        <f t="shared" ca="1" si="4"/>
        <v>61.696340257171123</v>
      </c>
      <c r="J22" s="79"/>
      <c r="K22" s="79"/>
      <c r="L22" s="79"/>
      <c r="M22" s="79"/>
      <c r="N22" s="79"/>
      <c r="O22" s="79"/>
      <c r="P22" s="79"/>
      <c r="T22" s="75" t="s">
        <v>46</v>
      </c>
      <c r="U22" s="75" t="str">
        <f t="shared" si="0"/>
        <v>H082016Q2</v>
      </c>
      <c r="V22" s="75" t="s">
        <v>256</v>
      </c>
      <c r="W22" s="76">
        <f t="shared" ca="1" si="1"/>
        <v>552.17999999999995</v>
      </c>
      <c r="X22" s="76">
        <f t="shared" ca="1" si="2"/>
        <v>22115</v>
      </c>
    </row>
    <row r="23" spans="1:24" x14ac:dyDescent="0.25">
      <c r="A23" s="66" t="s">
        <v>64</v>
      </c>
      <c r="B23" s="64" t="s">
        <v>302</v>
      </c>
      <c r="C23" s="65" t="s">
        <v>303</v>
      </c>
      <c r="D23">
        <v>20</v>
      </c>
      <c r="E23" s="66" t="str">
        <f t="shared" si="3"/>
        <v>H272016Q2</v>
      </c>
      <c r="F23" s="67">
        <f t="shared" ca="1" si="4"/>
        <v>61.7182507075687</v>
      </c>
      <c r="J23" s="79"/>
      <c r="K23" s="79"/>
      <c r="L23" s="79"/>
      <c r="M23" s="79"/>
      <c r="N23" s="79"/>
      <c r="O23" s="79"/>
      <c r="P23" s="79"/>
      <c r="T23" s="75" t="s">
        <v>75</v>
      </c>
      <c r="U23" s="75" t="str">
        <f t="shared" si="0"/>
        <v>H372016Q2</v>
      </c>
      <c r="V23" s="75" t="s">
        <v>256</v>
      </c>
      <c r="W23" s="76" t="str">
        <f t="shared" ca="1" si="1"/>
        <v/>
      </c>
      <c r="X23" s="76" t="str">
        <f t="shared" ca="1" si="2"/>
        <v/>
      </c>
    </row>
    <row r="24" spans="1:24" x14ac:dyDescent="0.25">
      <c r="A24" s="66" t="s">
        <v>65</v>
      </c>
      <c r="B24" s="64" t="s">
        <v>304</v>
      </c>
      <c r="C24" s="65" t="s">
        <v>305</v>
      </c>
      <c r="D24">
        <v>21</v>
      </c>
      <c r="E24" s="66" t="str">
        <f t="shared" si="3"/>
        <v>H282016Q2</v>
      </c>
      <c r="F24" s="67">
        <f t="shared" ca="1" si="4"/>
        <v>71.905564924114671</v>
      </c>
      <c r="J24" s="79"/>
      <c r="K24" s="79"/>
      <c r="L24" s="79"/>
      <c r="M24" s="79"/>
      <c r="N24" s="79"/>
      <c r="O24" s="79"/>
      <c r="P24" s="79"/>
      <c r="T24" s="75" t="s">
        <v>74</v>
      </c>
      <c r="U24" s="75" t="str">
        <f t="shared" si="0"/>
        <v>H362016Q2</v>
      </c>
      <c r="V24" s="75" t="s">
        <v>256</v>
      </c>
      <c r="W24" s="76" t="str">
        <f t="shared" ca="1" si="1"/>
        <v/>
      </c>
      <c r="X24" s="76" t="str">
        <f t="shared" ca="1" si="2"/>
        <v/>
      </c>
    </row>
    <row r="25" spans="1:24" x14ac:dyDescent="0.25">
      <c r="A25" s="66" t="s">
        <v>69</v>
      </c>
      <c r="B25" s="64" t="s">
        <v>306</v>
      </c>
      <c r="C25" s="65" t="s">
        <v>307</v>
      </c>
      <c r="D25">
        <v>22</v>
      </c>
      <c r="E25" s="66" t="str">
        <f t="shared" si="3"/>
        <v>H322016Q2</v>
      </c>
      <c r="F25" s="67" t="str">
        <f t="shared" ca="1" si="4"/>
        <v/>
      </c>
      <c r="J25" s="79"/>
      <c r="K25" s="79"/>
      <c r="L25" s="79"/>
      <c r="M25" s="79"/>
      <c r="N25" s="79"/>
      <c r="O25" s="79"/>
      <c r="P25" s="79"/>
      <c r="T25" s="75" t="s">
        <v>52</v>
      </c>
      <c r="U25" s="75" t="str">
        <f t="shared" si="0"/>
        <v>H162016Q2</v>
      </c>
      <c r="V25" s="75" t="s">
        <v>256</v>
      </c>
      <c r="W25" s="76">
        <f t="shared" ca="1" si="1"/>
        <v>376.24</v>
      </c>
      <c r="X25" s="76">
        <f t="shared" ca="1" si="2"/>
        <v>12541</v>
      </c>
    </row>
    <row r="26" spans="1:24" x14ac:dyDescent="0.25">
      <c r="A26" s="66" t="s">
        <v>66</v>
      </c>
      <c r="B26" s="64" t="s">
        <v>308</v>
      </c>
      <c r="C26" s="65" t="s">
        <v>309</v>
      </c>
      <c r="D26">
        <v>23</v>
      </c>
      <c r="E26" s="66" t="str">
        <f t="shared" si="3"/>
        <v>H292016Q2</v>
      </c>
      <c r="F26" s="67" t="str">
        <f t="shared" ca="1" si="4"/>
        <v/>
      </c>
      <c r="J26" s="79"/>
      <c r="K26" s="79"/>
      <c r="L26" s="79"/>
      <c r="M26" s="79"/>
      <c r="N26" s="79"/>
      <c r="O26" s="79"/>
      <c r="P26" s="79"/>
      <c r="T26" s="75" t="s">
        <v>69</v>
      </c>
      <c r="U26" s="75" t="str">
        <f t="shared" si="0"/>
        <v>H322016Q2</v>
      </c>
      <c r="V26" s="75" t="s">
        <v>246</v>
      </c>
      <c r="W26" s="76" t="str">
        <f t="shared" ca="1" si="1"/>
        <v/>
      </c>
      <c r="X26" s="76" t="str">
        <f t="shared" ca="1" si="2"/>
        <v/>
      </c>
    </row>
    <row r="27" spans="1:24" x14ac:dyDescent="0.25">
      <c r="A27" s="66" t="s">
        <v>67</v>
      </c>
      <c r="B27" s="64" t="s">
        <v>310</v>
      </c>
      <c r="C27" s="65" t="s">
        <v>311</v>
      </c>
      <c r="D27">
        <v>24</v>
      </c>
      <c r="E27" s="66" t="str">
        <f t="shared" si="3"/>
        <v>H302016Q2</v>
      </c>
      <c r="F27" s="67" t="str">
        <f t="shared" ca="1" si="4"/>
        <v/>
      </c>
      <c r="J27" s="79"/>
      <c r="K27" s="79"/>
      <c r="L27" s="79"/>
      <c r="M27" s="79"/>
      <c r="N27" s="79"/>
      <c r="O27" s="79"/>
      <c r="P27" s="79"/>
      <c r="T27" s="75" t="s">
        <v>66</v>
      </c>
      <c r="U27" s="75" t="str">
        <f t="shared" si="0"/>
        <v>H292016Q2</v>
      </c>
      <c r="V27" s="75" t="s">
        <v>246</v>
      </c>
      <c r="W27" s="76" t="str">
        <f t="shared" ca="1" si="1"/>
        <v/>
      </c>
      <c r="X27" s="76" t="str">
        <f t="shared" ca="1" si="2"/>
        <v/>
      </c>
    </row>
    <row r="28" spans="1:24" x14ac:dyDescent="0.25">
      <c r="A28" s="66" t="s">
        <v>68</v>
      </c>
      <c r="B28" s="64" t="s">
        <v>312</v>
      </c>
      <c r="C28" s="65" t="s">
        <v>313</v>
      </c>
      <c r="D28">
        <v>25</v>
      </c>
      <c r="E28" s="66" t="str">
        <f t="shared" si="3"/>
        <v>H312016Q2</v>
      </c>
      <c r="F28" s="67" t="str">
        <f t="shared" ca="1" si="4"/>
        <v/>
      </c>
      <c r="J28" s="79"/>
      <c r="K28" s="79"/>
      <c r="L28" s="79"/>
      <c r="M28" s="79"/>
      <c r="N28" s="79"/>
      <c r="O28" s="79"/>
      <c r="P28" s="79"/>
      <c r="T28" s="75" t="s">
        <v>67</v>
      </c>
      <c r="U28" s="75" t="str">
        <f t="shared" si="0"/>
        <v>H302016Q2</v>
      </c>
      <c r="V28" s="75" t="s">
        <v>246</v>
      </c>
      <c r="W28" s="76" t="str">
        <f t="shared" ca="1" si="1"/>
        <v/>
      </c>
      <c r="X28" s="76" t="str">
        <f t="shared" ca="1" si="2"/>
        <v/>
      </c>
    </row>
    <row r="29" spans="1:24" x14ac:dyDescent="0.25">
      <c r="A29" s="66" t="s">
        <v>71</v>
      </c>
      <c r="B29" s="64" t="s">
        <v>314</v>
      </c>
      <c r="C29" s="65" t="s">
        <v>315</v>
      </c>
      <c r="D29">
        <v>26</v>
      </c>
      <c r="E29" s="66" t="str">
        <f t="shared" si="3"/>
        <v>H342016Q2</v>
      </c>
      <c r="F29" s="67" t="str">
        <f t="shared" ca="1" si="4"/>
        <v/>
      </c>
      <c r="J29" s="79"/>
      <c r="K29" s="79"/>
      <c r="L29" s="79"/>
      <c r="M29" s="79"/>
      <c r="N29" s="79"/>
      <c r="O29" s="79"/>
      <c r="P29" s="79"/>
      <c r="T29" s="75" t="s">
        <v>68</v>
      </c>
      <c r="U29" s="75" t="str">
        <f t="shared" si="0"/>
        <v>H312016Q2</v>
      </c>
      <c r="V29" s="75" t="s">
        <v>246</v>
      </c>
      <c r="W29" s="76" t="str">
        <f t="shared" ca="1" si="1"/>
        <v/>
      </c>
      <c r="X29" s="76" t="str">
        <f t="shared" ca="1" si="2"/>
        <v/>
      </c>
    </row>
    <row r="30" spans="1:24" x14ac:dyDescent="0.25">
      <c r="A30" s="66" t="s">
        <v>49</v>
      </c>
      <c r="B30" s="64" t="s">
        <v>316</v>
      </c>
      <c r="C30" s="65" t="s">
        <v>317</v>
      </c>
      <c r="D30">
        <v>27</v>
      </c>
      <c r="E30" s="66" t="str">
        <f t="shared" si="3"/>
        <v>H112016Q2</v>
      </c>
      <c r="F30" s="67">
        <f t="shared" ca="1" si="4"/>
        <v>34.666585617895571</v>
      </c>
      <c r="J30" s="79"/>
      <c r="K30" s="79"/>
      <c r="L30" s="79"/>
      <c r="M30" s="79"/>
      <c r="N30" s="79"/>
      <c r="O30" s="79"/>
      <c r="P30" s="79"/>
      <c r="T30" s="75" t="s">
        <v>71</v>
      </c>
      <c r="U30" s="75" t="str">
        <f t="shared" si="0"/>
        <v>H342016Q2</v>
      </c>
      <c r="V30" s="75" t="s">
        <v>246</v>
      </c>
      <c r="W30" s="76" t="str">
        <f t="shared" ca="1" si="1"/>
        <v/>
      </c>
      <c r="X30" s="76" t="str">
        <f t="shared" ca="1" si="2"/>
        <v/>
      </c>
    </row>
    <row r="31" spans="1:24" x14ac:dyDescent="0.25">
      <c r="A31" s="66" t="s">
        <v>50</v>
      </c>
      <c r="B31" s="64" t="s">
        <v>318</v>
      </c>
      <c r="C31" s="65" t="s">
        <v>319</v>
      </c>
      <c r="D31">
        <v>28</v>
      </c>
      <c r="E31" s="66" t="str">
        <f t="shared" si="3"/>
        <v>H122016Q2</v>
      </c>
      <c r="F31" s="67">
        <f t="shared" ca="1" si="4"/>
        <v>34.906999730434009</v>
      </c>
      <c r="J31" s="79"/>
      <c r="K31" s="79"/>
      <c r="L31" s="79"/>
      <c r="M31" s="79"/>
      <c r="N31" s="79"/>
      <c r="O31" s="79"/>
      <c r="P31" s="79"/>
      <c r="T31" s="75" t="s">
        <v>70</v>
      </c>
      <c r="U31" s="75" t="str">
        <f t="shared" si="0"/>
        <v>H332016Q2</v>
      </c>
      <c r="V31" s="75" t="s">
        <v>246</v>
      </c>
      <c r="W31" s="76">
        <f t="shared" ca="1" si="1"/>
        <v>113.48</v>
      </c>
      <c r="X31" s="76">
        <f t="shared" ca="1" si="2"/>
        <v>5923</v>
      </c>
    </row>
    <row r="32" spans="1:24" x14ac:dyDescent="0.25">
      <c r="A32" s="66" t="s">
        <v>74</v>
      </c>
      <c r="B32" s="64" t="s">
        <v>320</v>
      </c>
      <c r="C32" s="65" t="s">
        <v>321</v>
      </c>
      <c r="D32">
        <v>29</v>
      </c>
      <c r="E32" s="66" t="str">
        <f t="shared" si="3"/>
        <v>H362016Q2</v>
      </c>
      <c r="F32" s="67" t="str">
        <f t="shared" ca="1" si="4"/>
        <v/>
      </c>
      <c r="J32" s="80"/>
      <c r="K32" s="79"/>
      <c r="M32" s="79"/>
      <c r="N32" s="79"/>
      <c r="T32" s="75" t="s">
        <v>358</v>
      </c>
      <c r="U32" s="75" t="str">
        <f t="shared" si="0"/>
        <v>H32P2016Q2</v>
      </c>
      <c r="V32" s="75" t="s">
        <v>246</v>
      </c>
      <c r="W32" s="76" t="str">
        <f t="shared" ca="1" si="1"/>
        <v/>
      </c>
      <c r="X32" s="76" t="str">
        <f t="shared" ca="1" si="2"/>
        <v/>
      </c>
    </row>
    <row r="33" spans="1:24" x14ac:dyDescent="0.25">
      <c r="A33" s="66" t="s">
        <v>51</v>
      </c>
      <c r="B33" s="64" t="s">
        <v>322</v>
      </c>
      <c r="C33" s="65" t="s">
        <v>323</v>
      </c>
      <c r="D33">
        <v>30</v>
      </c>
      <c r="E33" s="66" t="str">
        <f t="shared" si="3"/>
        <v>H142016Q2</v>
      </c>
      <c r="F33" s="67">
        <f t="shared" ca="1" si="4"/>
        <v>44.894424831812429</v>
      </c>
      <c r="J33" s="80"/>
      <c r="K33" s="79"/>
      <c r="M33" s="79"/>
      <c r="N33" s="79"/>
      <c r="T33" s="75" t="s">
        <v>359</v>
      </c>
      <c r="U33" s="75" t="str">
        <f t="shared" si="0"/>
        <v>H32M2016Q2</v>
      </c>
      <c r="V33" s="75" t="s">
        <v>246</v>
      </c>
      <c r="W33" s="76" t="str">
        <f t="shared" ca="1" si="1"/>
        <v/>
      </c>
      <c r="X33" s="76" t="str">
        <f t="shared" ca="1" si="2"/>
        <v/>
      </c>
    </row>
    <row r="34" spans="1:24" x14ac:dyDescent="0.25">
      <c r="A34" s="66" t="s">
        <v>77</v>
      </c>
      <c r="B34" s="64" t="s">
        <v>324</v>
      </c>
      <c r="C34" s="65" t="s">
        <v>325</v>
      </c>
      <c r="D34">
        <v>31</v>
      </c>
      <c r="E34" s="66" t="str">
        <f t="shared" si="3"/>
        <v>H392016Q2</v>
      </c>
      <c r="F34" s="67">
        <f t="shared" ca="1" si="4"/>
        <v>19.543178209356299</v>
      </c>
      <c r="M34" s="72"/>
      <c r="N34" s="72"/>
      <c r="T34" s="75" t="s">
        <v>360</v>
      </c>
      <c r="U34" s="75" t="str">
        <f t="shared" si="0"/>
        <v>H32S2016Q2</v>
      </c>
      <c r="V34" s="75" t="s">
        <v>246</v>
      </c>
      <c r="W34" s="76" t="str">
        <f t="shared" ca="1" si="1"/>
        <v/>
      </c>
      <c r="X34" s="76" t="str">
        <f t="shared" ca="1" si="2"/>
        <v/>
      </c>
    </row>
    <row r="35" spans="1:24" x14ac:dyDescent="0.25">
      <c r="A35" s="66" t="s">
        <v>99</v>
      </c>
      <c r="B35" s="64" t="s">
        <v>326</v>
      </c>
      <c r="C35" s="65" t="s">
        <v>327</v>
      </c>
      <c r="D35">
        <v>32</v>
      </c>
      <c r="E35" s="66" t="str">
        <f t="shared" si="3"/>
        <v>H602016Q2</v>
      </c>
      <c r="F35" s="67">
        <f t="shared" ca="1" si="4"/>
        <v>37.498921204798478</v>
      </c>
      <c r="L35" s="78"/>
      <c r="N35" s="77"/>
      <c r="T35" s="75" t="s">
        <v>88</v>
      </c>
      <c r="U35" s="75" t="str">
        <f t="shared" si="0"/>
        <v>H492016Q2</v>
      </c>
      <c r="V35" s="75" t="s">
        <v>271</v>
      </c>
      <c r="W35" s="76">
        <f t="shared" ca="1" si="1"/>
        <v>84</v>
      </c>
      <c r="X35" s="76">
        <f t="shared" ca="1" si="2"/>
        <v>4388</v>
      </c>
    </row>
    <row r="36" spans="1:24" x14ac:dyDescent="0.25">
      <c r="A36" s="66" t="s">
        <v>100</v>
      </c>
      <c r="B36" s="64" t="s">
        <v>328</v>
      </c>
      <c r="C36" s="65" t="s">
        <v>329</v>
      </c>
      <c r="D36">
        <v>33</v>
      </c>
      <c r="E36" s="66" t="str">
        <f t="shared" si="3"/>
        <v>H612016Q2</v>
      </c>
      <c r="F36" s="67">
        <f t="shared" ca="1" si="4"/>
        <v>29.561717352415027</v>
      </c>
      <c r="L36" s="79"/>
      <c r="O36" s="79"/>
      <c r="T36" s="75" t="s">
        <v>89</v>
      </c>
      <c r="U36" s="75" t="str">
        <f t="shared" si="0"/>
        <v>H502016Q2</v>
      </c>
      <c r="V36" s="75" t="s">
        <v>271</v>
      </c>
      <c r="W36" s="76">
        <f t="shared" ca="1" si="1"/>
        <v>1209.5999999999999</v>
      </c>
      <c r="X36" s="76">
        <f t="shared" ca="1" si="2"/>
        <v>60432</v>
      </c>
    </row>
    <row r="37" spans="1:24" x14ac:dyDescent="0.25">
      <c r="A37" s="66" t="s">
        <v>52</v>
      </c>
      <c r="B37" s="64" t="s">
        <v>330</v>
      </c>
      <c r="C37" s="65" t="s">
        <v>331</v>
      </c>
      <c r="D37">
        <v>34</v>
      </c>
      <c r="E37" s="66" t="str">
        <f t="shared" si="3"/>
        <v>H162016Q2</v>
      </c>
      <c r="F37" s="67">
        <f t="shared" ca="1" si="4"/>
        <v>30.000797384578583</v>
      </c>
      <c r="T37" s="75" t="s">
        <v>96</v>
      </c>
      <c r="U37" s="75" t="str">
        <f t="shared" si="0"/>
        <v>H572016Q2</v>
      </c>
      <c r="V37" s="75" t="s">
        <v>271</v>
      </c>
      <c r="W37" s="76" t="str">
        <f t="shared" ca="1" si="1"/>
        <v/>
      </c>
      <c r="X37" s="76" t="str">
        <f t="shared" ca="1" si="2"/>
        <v/>
      </c>
    </row>
    <row r="38" spans="1:24" x14ac:dyDescent="0.25">
      <c r="A38" s="66" t="s">
        <v>54</v>
      </c>
      <c r="B38" s="64" t="s">
        <v>332</v>
      </c>
      <c r="C38" s="65" t="s">
        <v>333</v>
      </c>
      <c r="D38">
        <v>35</v>
      </c>
      <c r="E38" s="66" t="str">
        <f t="shared" si="3"/>
        <v>H172016Q2</v>
      </c>
      <c r="F38" s="67">
        <f t="shared" ca="1" si="4"/>
        <v>45.975380159304848</v>
      </c>
      <c r="T38" s="75" t="s">
        <v>84</v>
      </c>
      <c r="U38" s="75" t="str">
        <f t="shared" si="0"/>
        <v>H452016Q2</v>
      </c>
      <c r="V38" s="75" t="s">
        <v>271</v>
      </c>
      <c r="W38" s="76">
        <f t="shared" ca="1" si="1"/>
        <v>28.4</v>
      </c>
      <c r="X38" s="76">
        <f t="shared" ca="1" si="2"/>
        <v>1234</v>
      </c>
    </row>
    <row r="39" spans="1:24" x14ac:dyDescent="0.25">
      <c r="A39" s="66" t="s">
        <v>80</v>
      </c>
      <c r="B39" s="64" t="s">
        <v>334</v>
      </c>
      <c r="C39" s="65" t="s">
        <v>335</v>
      </c>
      <c r="D39">
        <v>36</v>
      </c>
      <c r="E39" s="66" t="str">
        <f t="shared" si="3"/>
        <v>H422016Q2</v>
      </c>
      <c r="F39" s="67" t="str">
        <f t="shared" ca="1" si="4"/>
        <v/>
      </c>
      <c r="T39" s="75" t="s">
        <v>91</v>
      </c>
      <c r="U39" s="75" t="str">
        <f t="shared" si="0"/>
        <v>H522016Q2</v>
      </c>
      <c r="V39" s="75" t="s">
        <v>271</v>
      </c>
      <c r="W39" s="76" t="str">
        <f t="shared" ca="1" si="1"/>
        <v/>
      </c>
      <c r="X39" s="76" t="str">
        <f t="shared" ca="1" si="2"/>
        <v/>
      </c>
    </row>
    <row r="40" spans="1:24" x14ac:dyDescent="0.25">
      <c r="A40" s="66" t="s">
        <v>95</v>
      </c>
      <c r="B40" s="64" t="s">
        <v>336</v>
      </c>
      <c r="C40" s="65" t="s">
        <v>337</v>
      </c>
      <c r="D40">
        <v>37</v>
      </c>
      <c r="E40" s="66" t="str">
        <f t="shared" si="3"/>
        <v>H562016Q2</v>
      </c>
      <c r="F40" s="67">
        <f t="shared" ca="1" si="4"/>
        <v>25.581654235778693</v>
      </c>
      <c r="T40" s="75" t="s">
        <v>92</v>
      </c>
      <c r="U40" s="75" t="str">
        <f t="shared" si="0"/>
        <v>H532016Q2</v>
      </c>
      <c r="V40" s="75" t="s">
        <v>271</v>
      </c>
      <c r="W40" s="76">
        <f t="shared" ca="1" si="1"/>
        <v>400.82799999999997</v>
      </c>
      <c r="X40" s="76">
        <f t="shared" ca="1" si="2"/>
        <v>15182</v>
      </c>
    </row>
    <row r="41" spans="1:24" x14ac:dyDescent="0.25">
      <c r="A41" s="66" t="s">
        <v>83</v>
      </c>
      <c r="B41" s="64" t="s">
        <v>338</v>
      </c>
      <c r="C41" s="65" t="s">
        <v>339</v>
      </c>
      <c r="D41">
        <v>38</v>
      </c>
      <c r="E41" s="66" t="str">
        <f t="shared" si="3"/>
        <v>H442016Q2</v>
      </c>
      <c r="F41" s="67">
        <f t="shared" ca="1" si="4"/>
        <v>28.556914393226716</v>
      </c>
      <c r="T41" s="75" t="s">
        <v>95</v>
      </c>
      <c r="U41" s="75" t="str">
        <f t="shared" si="0"/>
        <v>H562016Q2</v>
      </c>
      <c r="V41" s="75" t="s">
        <v>271</v>
      </c>
      <c r="W41" s="76">
        <f t="shared" ca="1" si="1"/>
        <v>229.8</v>
      </c>
      <c r="X41" s="76">
        <f t="shared" ca="1" si="2"/>
        <v>8983</v>
      </c>
    </row>
    <row r="42" spans="1:24" x14ac:dyDescent="0.25">
      <c r="A42" s="66" t="s">
        <v>47</v>
      </c>
      <c r="B42" s="64" t="s">
        <v>340</v>
      </c>
      <c r="C42" s="65" t="s">
        <v>341</v>
      </c>
      <c r="D42">
        <v>39</v>
      </c>
      <c r="E42" s="66" t="str">
        <f t="shared" si="3"/>
        <v>H092016Q2</v>
      </c>
      <c r="F42" s="67" t="str">
        <f t="shared" ca="1" si="4"/>
        <v/>
      </c>
      <c r="T42" s="75" t="s">
        <v>83</v>
      </c>
      <c r="U42" s="75" t="str">
        <f t="shared" si="0"/>
        <v>H442016Q2</v>
      </c>
      <c r="V42" s="75" t="s">
        <v>271</v>
      </c>
      <c r="W42" s="76">
        <f t="shared" ca="1" si="1"/>
        <v>455.34</v>
      </c>
      <c r="X42" s="76">
        <f t="shared" ca="1" si="2"/>
        <v>15945</v>
      </c>
    </row>
    <row r="43" spans="1:24" x14ac:dyDescent="0.25">
      <c r="A43" s="66" t="s">
        <v>55</v>
      </c>
      <c r="B43" s="64" t="s">
        <v>342</v>
      </c>
      <c r="C43" s="65" t="s">
        <v>343</v>
      </c>
      <c r="D43">
        <v>40</v>
      </c>
      <c r="E43" s="66" t="str">
        <f t="shared" si="3"/>
        <v>H182016Q2</v>
      </c>
      <c r="F43" s="67">
        <f t="shared" ca="1" si="4"/>
        <v>28.725983892758759</v>
      </c>
      <c r="T43" s="75" t="s">
        <v>86</v>
      </c>
      <c r="U43" s="75" t="str">
        <f t="shared" si="0"/>
        <v>H472016Q2</v>
      </c>
      <c r="V43" s="75" t="s">
        <v>271</v>
      </c>
      <c r="W43" s="76">
        <f t="shared" ca="1" si="1"/>
        <v>1112.1600000000001</v>
      </c>
      <c r="X43" s="76">
        <f t="shared" ca="1" si="2"/>
        <v>33527</v>
      </c>
    </row>
    <row r="44" spans="1:24" x14ac:dyDescent="0.25">
      <c r="A44" s="66" t="s">
        <v>70</v>
      </c>
      <c r="B44" s="64" t="s">
        <v>344</v>
      </c>
      <c r="C44" s="65" t="s">
        <v>345</v>
      </c>
      <c r="D44">
        <v>41</v>
      </c>
      <c r="E44" s="66" t="str">
        <f t="shared" si="3"/>
        <v>H332016Q2</v>
      </c>
      <c r="F44" s="67">
        <f t="shared" ca="1" si="4"/>
        <v>19.159209859868312</v>
      </c>
      <c r="T44" s="75" t="s">
        <v>101</v>
      </c>
      <c r="U44" s="75" t="str">
        <f t="shared" si="0"/>
        <v>H622016Q2</v>
      </c>
      <c r="V44" s="75" t="s">
        <v>251</v>
      </c>
      <c r="W44" s="76">
        <f t="shared" ca="1" si="1"/>
        <v>940</v>
      </c>
      <c r="X44" s="76">
        <f t="shared" ca="1" si="2"/>
        <v>68382</v>
      </c>
    </row>
    <row r="45" spans="1:24" x14ac:dyDescent="0.25">
      <c r="A45" s="66" t="s">
        <v>85</v>
      </c>
      <c r="B45" s="64" t="s">
        <v>346</v>
      </c>
      <c r="C45" s="65" t="s">
        <v>347</v>
      </c>
      <c r="D45">
        <v>42</v>
      </c>
      <c r="E45" s="66" t="str">
        <f t="shared" si="3"/>
        <v>H462016Q2</v>
      </c>
      <c r="F45" s="67">
        <f t="shared" ca="1" si="4"/>
        <v>30.030464191666237</v>
      </c>
      <c r="T45" s="75" t="s">
        <v>79</v>
      </c>
      <c r="U45" s="75" t="str">
        <f t="shared" si="0"/>
        <v>H402016Q2</v>
      </c>
      <c r="V45" s="75" t="s">
        <v>251</v>
      </c>
      <c r="W45" s="76">
        <f t="shared" ca="1" si="1"/>
        <v>712.3</v>
      </c>
      <c r="X45" s="76">
        <f t="shared" ca="1" si="2"/>
        <v>25460</v>
      </c>
    </row>
    <row r="46" spans="1:24" x14ac:dyDescent="0.25">
      <c r="A46" s="66" t="s">
        <v>56</v>
      </c>
      <c r="B46" s="64" t="s">
        <v>348</v>
      </c>
      <c r="C46" s="65" t="s">
        <v>349</v>
      </c>
      <c r="D46">
        <v>43</v>
      </c>
      <c r="E46" s="66" t="str">
        <f t="shared" si="3"/>
        <v>H192016Q2</v>
      </c>
      <c r="F46" s="67">
        <f t="shared" ca="1" si="4"/>
        <v>15.844467283316204</v>
      </c>
      <c r="T46" s="75" t="s">
        <v>97</v>
      </c>
      <c r="U46" s="75" t="str">
        <f t="shared" si="0"/>
        <v>H582016Q2</v>
      </c>
      <c r="V46" s="75" t="s">
        <v>251</v>
      </c>
      <c r="W46" s="76" t="str">
        <f t="shared" ca="1" si="1"/>
        <v/>
      </c>
      <c r="X46" s="76" t="str">
        <f t="shared" ca="1" si="2"/>
        <v/>
      </c>
    </row>
    <row r="47" spans="1:24" x14ac:dyDescent="0.25">
      <c r="A47" s="66" t="s">
        <v>59</v>
      </c>
      <c r="B47" s="64" t="s">
        <v>350</v>
      </c>
      <c r="C47" s="65" t="s">
        <v>351</v>
      </c>
      <c r="D47">
        <v>44</v>
      </c>
      <c r="E47" s="66" t="str">
        <f t="shared" si="3"/>
        <v>H222016Q2</v>
      </c>
      <c r="F47" s="67">
        <f t="shared" ca="1" si="4"/>
        <v>22.067753275806968</v>
      </c>
      <c r="T47" s="75" t="s">
        <v>99</v>
      </c>
      <c r="U47" s="75" t="str">
        <f t="shared" si="0"/>
        <v>H602016Q2</v>
      </c>
      <c r="V47" s="75" t="s">
        <v>251</v>
      </c>
      <c r="W47" s="76">
        <f t="shared" ca="1" si="1"/>
        <v>434.5</v>
      </c>
      <c r="X47" s="76">
        <f t="shared" ca="1" si="2"/>
        <v>11587</v>
      </c>
    </row>
    <row r="48" spans="1:24" x14ac:dyDescent="0.25">
      <c r="A48" s="66" t="s">
        <v>60</v>
      </c>
      <c r="B48" s="64" t="s">
        <v>352</v>
      </c>
      <c r="C48" s="65" t="s">
        <v>353</v>
      </c>
      <c r="D48">
        <v>45</v>
      </c>
      <c r="E48" s="66" t="str">
        <f t="shared" si="3"/>
        <v>H232016Q2</v>
      </c>
      <c r="F48" s="67">
        <f t="shared" ca="1" si="4"/>
        <v>22.148463593854377</v>
      </c>
      <c r="T48" s="75" t="s">
        <v>100</v>
      </c>
      <c r="U48" s="75" t="str">
        <f t="shared" si="0"/>
        <v>H612016Q2</v>
      </c>
      <c r="V48" s="75" t="s">
        <v>251</v>
      </c>
      <c r="W48" s="76">
        <f t="shared" ca="1" si="1"/>
        <v>132.19999999999999</v>
      </c>
      <c r="X48" s="76">
        <f t="shared" ca="1" si="2"/>
        <v>4472</v>
      </c>
    </row>
    <row r="49" spans="1:24" x14ac:dyDescent="0.25">
      <c r="A49" s="66" t="s">
        <v>86</v>
      </c>
      <c r="B49" s="64" t="s">
        <v>354</v>
      </c>
      <c r="C49" s="65" t="s">
        <v>355</v>
      </c>
      <c r="D49">
        <v>46</v>
      </c>
      <c r="E49" s="66" t="str">
        <f t="shared" si="3"/>
        <v>H472016Q2</v>
      </c>
      <c r="F49" s="67">
        <f t="shared" ca="1" si="4"/>
        <v>33.172070271721303</v>
      </c>
      <c r="T49" s="75" t="s">
        <v>80</v>
      </c>
      <c r="U49" s="75" t="str">
        <f t="shared" si="0"/>
        <v>H422016Q2</v>
      </c>
      <c r="V49" s="75" t="s">
        <v>251</v>
      </c>
      <c r="W49" s="76" t="str">
        <f t="shared" ca="1" si="1"/>
        <v/>
      </c>
      <c r="X49" s="76" t="str">
        <f t="shared" ca="1" si="2"/>
        <v/>
      </c>
    </row>
    <row r="50" spans="1:24" x14ac:dyDescent="0.25">
      <c r="A50" s="66" t="s">
        <v>87</v>
      </c>
      <c r="B50" s="73" t="s">
        <v>356</v>
      </c>
      <c r="C50" s="65" t="s">
        <v>357</v>
      </c>
      <c r="D50">
        <v>47</v>
      </c>
      <c r="E50" s="66" t="str">
        <f t="shared" si="3"/>
        <v>H482016Q2</v>
      </c>
      <c r="F50" s="67">
        <f t="shared" ca="1" si="4"/>
        <v>30.954631379962194</v>
      </c>
      <c r="T50" s="75" t="s">
        <v>62</v>
      </c>
      <c r="U50" s="75" t="str">
        <f t="shared" si="0"/>
        <v>H252016Q2</v>
      </c>
      <c r="V50" s="75" t="s">
        <v>276</v>
      </c>
      <c r="W50" s="76">
        <f t="shared" ca="1" si="1"/>
        <v>519.26</v>
      </c>
      <c r="X50" s="76">
        <f t="shared" ca="1" si="2"/>
        <v>7691</v>
      </c>
    </row>
    <row r="51" spans="1:24" x14ac:dyDescent="0.25">
      <c r="T51" s="75" t="s">
        <v>51</v>
      </c>
      <c r="U51" s="75" t="str">
        <f t="shared" si="0"/>
        <v>H142016Q2</v>
      </c>
      <c r="V51" s="75" t="s">
        <v>276</v>
      </c>
      <c r="W51" s="76">
        <f t="shared" ca="1" si="1"/>
        <v>674</v>
      </c>
      <c r="X51" s="76">
        <f t="shared" ca="1" si="2"/>
        <v>15013</v>
      </c>
    </row>
    <row r="52" spans="1:24" x14ac:dyDescent="0.25">
      <c r="T52" s="75" t="s">
        <v>365</v>
      </c>
      <c r="U52" s="75" t="str">
        <f t="shared" si="0"/>
        <v>Hx012016Q2</v>
      </c>
      <c r="V52" s="75" t="s">
        <v>366</v>
      </c>
      <c r="W52" s="76" t="str">
        <f t="shared" ca="1" si="1"/>
        <v/>
      </c>
      <c r="X52" s="76" t="str">
        <f t="shared" ca="1" si="2"/>
        <v/>
      </c>
    </row>
    <row r="53" spans="1:24" x14ac:dyDescent="0.25">
      <c r="T53" s="75" t="s">
        <v>367</v>
      </c>
      <c r="U53" s="75" t="str">
        <f t="shared" si="0"/>
        <v>H832016Q2</v>
      </c>
      <c r="V53" s="75" t="s">
        <v>366</v>
      </c>
      <c r="W53" s="76" t="str">
        <f t="shared" ca="1" si="1"/>
        <v/>
      </c>
      <c r="X53" s="76" t="str">
        <f t="shared" ca="1" si="2"/>
        <v/>
      </c>
    </row>
    <row r="54" spans="1:24" x14ac:dyDescent="0.25">
      <c r="T54" s="75" t="s">
        <v>368</v>
      </c>
      <c r="U54" s="75" t="str">
        <f t="shared" si="0"/>
        <v>H742016Q2</v>
      </c>
      <c r="V54" s="75" t="s">
        <v>366</v>
      </c>
      <c r="W54" s="76" t="str">
        <f t="shared" ca="1" si="1"/>
        <v/>
      </c>
      <c r="X54" s="76" t="str">
        <f t="shared" ca="1" si="2"/>
        <v/>
      </c>
    </row>
    <row r="55" spans="1:24" x14ac:dyDescent="0.25">
      <c r="T55" s="75" t="s">
        <v>369</v>
      </c>
      <c r="U55" s="75" t="str">
        <f t="shared" si="0"/>
        <v>H782016Q2</v>
      </c>
      <c r="V55" s="75" t="s">
        <v>366</v>
      </c>
      <c r="W55" s="76" t="str">
        <f t="shared" ca="1" si="1"/>
        <v/>
      </c>
      <c r="X55" s="76" t="str">
        <f t="shared" ca="1" si="2"/>
        <v/>
      </c>
    </row>
    <row r="56" spans="1:24" x14ac:dyDescent="0.25">
      <c r="T56" s="75" t="s">
        <v>370</v>
      </c>
      <c r="U56" s="75" t="str">
        <f t="shared" si="0"/>
        <v>H842016Q2</v>
      </c>
      <c r="V56" s="75" t="s">
        <v>366</v>
      </c>
      <c r="W56" s="76" t="str">
        <f t="shared" ca="1" si="1"/>
        <v/>
      </c>
      <c r="X56" s="76" t="str">
        <f t="shared" ca="1" si="2"/>
        <v/>
      </c>
    </row>
    <row r="57" spans="1:24" x14ac:dyDescent="0.25">
      <c r="T57" s="75" t="s">
        <v>371</v>
      </c>
      <c r="U57" s="75" t="str">
        <f t="shared" si="0"/>
        <v>H712016Q2</v>
      </c>
      <c r="V57" s="75" t="s">
        <v>366</v>
      </c>
      <c r="W57" s="76" t="str">
        <f t="shared" ca="1" si="1"/>
        <v/>
      </c>
      <c r="X57" s="76" t="str">
        <f t="shared" ca="1" si="2"/>
        <v/>
      </c>
    </row>
    <row r="58" spans="1:24" x14ac:dyDescent="0.25">
      <c r="T58" s="75" t="s">
        <v>372</v>
      </c>
      <c r="U58" s="75" t="str">
        <f t="shared" si="0"/>
        <v>H792016Q2</v>
      </c>
      <c r="V58" s="75" t="s">
        <v>366</v>
      </c>
      <c r="W58" s="76" t="str">
        <f t="shared" ca="1" si="1"/>
        <v/>
      </c>
      <c r="X58" s="76" t="str">
        <f t="shared" ca="1" si="2"/>
        <v/>
      </c>
    </row>
    <row r="59" spans="1:24" x14ac:dyDescent="0.25">
      <c r="T59" s="75" t="s">
        <v>373</v>
      </c>
      <c r="U59" s="75" t="str">
        <f t="shared" si="0"/>
        <v>H802016Q2</v>
      </c>
      <c r="V59" s="75" t="s">
        <v>366</v>
      </c>
      <c r="W59" s="76" t="str">
        <f t="shared" ca="1" si="1"/>
        <v/>
      </c>
      <c r="X59" s="76" t="str">
        <f t="shared" ca="1" si="2"/>
        <v/>
      </c>
    </row>
    <row r="60" spans="1:24" x14ac:dyDescent="0.25">
      <c r="T60" s="75" t="s">
        <v>374</v>
      </c>
      <c r="U60" s="75" t="str">
        <f t="shared" si="0"/>
        <v>Hx022016Q2</v>
      </c>
      <c r="V60" s="75" t="s">
        <v>366</v>
      </c>
      <c r="W60" s="76" t="str">
        <f t="shared" ca="1" si="1"/>
        <v/>
      </c>
      <c r="X60" s="76" t="str">
        <f t="shared" ca="1" si="2"/>
        <v/>
      </c>
    </row>
    <row r="61" spans="1:24" x14ac:dyDescent="0.25">
      <c r="T61" s="75" t="s">
        <v>375</v>
      </c>
      <c r="U61" s="75" t="str">
        <f t="shared" si="0"/>
        <v>H722016Q2</v>
      </c>
      <c r="V61" s="75" t="s">
        <v>366</v>
      </c>
      <c r="W61" s="76" t="str">
        <f t="shared" ca="1" si="1"/>
        <v/>
      </c>
      <c r="X61" s="76" t="str">
        <f t="shared" ca="1" si="2"/>
        <v/>
      </c>
    </row>
    <row r="62" spans="1:24" x14ac:dyDescent="0.25">
      <c r="T62" s="75" t="s">
        <v>376</v>
      </c>
      <c r="U62" s="75" t="str">
        <f t="shared" si="0"/>
        <v>H732016Q2</v>
      </c>
      <c r="V62" s="75" t="s">
        <v>366</v>
      </c>
      <c r="W62" s="76" t="str">
        <f t="shared" ca="1" si="1"/>
        <v/>
      </c>
      <c r="X62" s="76" t="str">
        <f t="shared" ca="1" si="2"/>
        <v/>
      </c>
    </row>
    <row r="63" spans="1:24" x14ac:dyDescent="0.25">
      <c r="T63" s="75" t="s">
        <v>377</v>
      </c>
      <c r="U63" s="75" t="str">
        <f t="shared" si="0"/>
        <v>H752016Q2</v>
      </c>
      <c r="V63" s="75" t="s">
        <v>366</v>
      </c>
      <c r="W63" s="76" t="str">
        <f t="shared" ca="1" si="1"/>
        <v/>
      </c>
      <c r="X63" s="76" t="str">
        <f t="shared" ca="1" si="2"/>
        <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Hand Rub Report</vt:lpstr>
      <vt:lpstr>Limitations of data</vt:lpstr>
      <vt:lpstr>DataOut</vt:lpstr>
      <vt:lpstr>DataByYear</vt:lpstr>
      <vt:lpstr>DataByQuarter</vt:lpstr>
      <vt:lpstr>Products</vt:lpstr>
      <vt:lpstr>Comments</vt:lpstr>
      <vt:lpstr>Compstat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2019-10-10T08:08:02Z</dcterms:modified>
</cp:coreProperties>
</file>